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<sst xmlns="http://schemas.openxmlformats.org/spreadsheetml/2006/main" count="125" uniqueCount="90">
  <si>
    <t>Отчет об исполнении государственного задания на оказание государственной услуги</t>
  </si>
  <si>
    <t xml:space="preserve">по состоянию на </t>
  </si>
  <si>
    <t>года</t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</si>
  <si>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</rPr>
      <t xml:space="preserve"> в 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</si>
  <si>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>Критерии оценки выполнения государственного задания</t>
  </si>
  <si>
    <t xml:space="preserve">Наименование показателя </t>
  </si>
  <si>
    <t>Единица измерения</t>
  </si>
  <si>
    <t>Формула расчета</t>
  </si>
  <si>
    <t>Кпл
i</t>
  </si>
  <si>
    <t>Кф
i</t>
  </si>
  <si>
    <t>Характеристика причин отклонения от запланированных значений</t>
  </si>
  <si>
    <t>Источник (и) информации о фактическом значении показателя</t>
  </si>
  <si>
    <t>Кi</t>
  </si>
  <si>
    <t>К</t>
  </si>
  <si>
    <t>Общая итоговая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</si>
  <si>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</si>
  <si>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Показатель качества государственной услуги</t>
  </si>
  <si>
    <t>%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</si>
  <si>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граждан, получивших соц.услуги в учр-ии соц. обслуживания, включая получателей срочных соц.услуг, за отчетный период, человек;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граждан, заключивших договор о соц.обслуживании 
с учр-ем соц/.обслуживания в рамках ИП за отчетный период, человек. </t>
    </r>
  </si>
  <si>
    <t>единицы</t>
  </si>
  <si>
    <t>0 нарушений - 100%, менее 5 нарушений - 90%, более 5 нарушений - 89%</t>
  </si>
  <si>
    <t>3.Удовлетворенность получателей социальных услуг в оказанных социальных услугах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</si>
  <si>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общая численность получателей соц. услуг в учр-ии, ответивших на вопрос о качестве в рамках ежегодного опроса «Декада качества», человек.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численность получателей соц. услуг в учр-ии, ответивших на вопрос о качестве в рамках ежегодного опроса «Декада качества «положительно», человек.</t>
    </r>
  </si>
  <si>
    <t>4. Укомплектование организации специалистами, оказывающими социальные услуги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</si>
  <si>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штат.единиц основного профиля на отчетную дату, единиц.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замещенных (занятых) штат. единиц специалистов основного профиля на отчетную дату, единиц.</t>
    </r>
  </si>
  <si>
    <t>5. Доступность получения социальных услуг в организации</t>
  </si>
  <si>
    <t>согласно приложению</t>
  </si>
  <si>
    <t xml:space="preserve">6. Повышение качества социальных услуг и эффективности их оказания </t>
  </si>
  <si>
    <r>
      <rPr>
        <b/>
        <sz val="10"/>
        <rFont val="Times New Roman"/>
        <family val="1"/>
      </rPr>
      <t>A/B*100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количество выполненных мероприятий плана, кол-во мероприятий.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общее количество мероприятий плана учреждения, напрвленных на совершенствование деятельности при предоставлении социального обслуживания с целью повышения качества социальных услуг  и эффективности их оказания, кол-во мероприятий.</t>
    </r>
  </si>
  <si>
    <t>Объем государственной услуги</t>
  </si>
  <si>
    <t xml:space="preserve">1. Численность граждан, получивших социальные услуги </t>
  </si>
  <si>
    <t>чел.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</si>
  <si>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</si>
  <si>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>в 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</si>
  <si>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 xml:space="preserve">Руководитель
учреждения </t>
  </si>
  <si>
    <t>М.П.</t>
  </si>
  <si>
    <t>1_1</t>
  </si>
  <si>
    <t>1_2</t>
  </si>
  <si>
    <t xml:space="preserve">Краевое государственное бюджетное учреждение социального обслуживания "Ачинский психоневрологический интернат" </t>
  </si>
  <si>
    <t>Краевое государственное бюджетное учреждение социального обслуживания "Балахтинский дом-интернат для граждан пожилого возраста и инвалидов"</t>
  </si>
  <si>
    <t>Краевое государственное бюджетное учреждение социального обслуживания "Боготольский дом-интернат для граждан пожилого возраста и инвалидов"</t>
  </si>
  <si>
    <t>Краевое государственное бюджетное учреждение социального обслуживания "Боготольский психоневрологический интернат"</t>
  </si>
  <si>
    <t xml:space="preserve">Краевое государственное бюджетное учреждение социального обслуживания "Богучанский дом-интернат для граждан пожилого возраста и инвалидов" </t>
  </si>
  <si>
    <t>Краевое государственное бюджетное учреждение социального обслуживания "Дзержинский психоневрологический интернат"</t>
  </si>
  <si>
    <t>Краевое государственное бюджетное учреждение социального обслуживания "Енисейский психоневрологический интернат"</t>
  </si>
  <si>
    <t xml:space="preserve">Краевое государственное бюджетное учреждение социального обслуживания "Ермаковский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</si>
  <si>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"Железногорский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</si>
  <si>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"Канский психоневрологический интернат" </t>
  </si>
  <si>
    <t xml:space="preserve">Краевое государственное бюджетное учреждение социального обслуживания "Козульский психоневрологический интернат" </t>
  </si>
  <si>
    <t>Краевое государственное бюджетное учреждение социального обслуживания "Красноярский дом-интернат № 1 для граждан пожилого возраста и инвалидов"</t>
  </si>
  <si>
    <t>Краевое государственное бюджетное учреждение социального обслуживания "Минусинский психоневрологический интернат"</t>
  </si>
  <si>
    <t xml:space="preserve">Краевое государственное бюджетное учреждение социального обслуживания "Новоселовский дом-интернат для граждан пожилого возраста и инвалидов" </t>
  </si>
  <si>
    <t>Краевое государственное бюджетное учреждение социального обслуживания "Пансионат для граждан пожилого возраста и инвалидов "Ветеран"</t>
  </si>
  <si>
    <t>Краевое государственное бюджетное учреждение социального обслуживания "Пансионат для граждан пожилого возраста и инвалидов "Кедр"</t>
  </si>
  <si>
    <t xml:space="preserve">Краевое государственное бюджетное учреждение социального обслуживания "Пансионат для граждан пожилого возраста и инвалидов "Прибрежный" </t>
  </si>
  <si>
    <t>Краевое государственное бюджетное учреждение социального обслуживания "Пансионат для граждан пожилого возраста и инвалидов "Солнечный"</t>
  </si>
  <si>
    <t>Краевое государственное бюджетное учреждение социального обслуживания "Петропавловский психоневрологический интернат"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</si>
  <si>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"Саянский" 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</si>
  <si>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"Степановский" 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</si>
  <si>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"Уярский" </t>
  </si>
  <si>
    <t>Краевое государственное бюджетное учреждение социального обслуживания "Тинской психоневрологический интернат"</t>
  </si>
  <si>
    <t>Краевое государственное бюджетное учреждение социального обслуживания "Шарыповский психоневрологический интернат"</t>
  </si>
  <si>
    <t>Краевое государственное бюджетное учреждение социального обслуживания "Шилинский психоневрологический интернат"</t>
  </si>
  <si>
    <t xml:space="preserve">Краевое государственное бюджетное учреждение социального обслуживания "Эвенкийский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</si>
  <si>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"Маганский психоневрологический интернат" </t>
  </si>
  <si>
    <t>Краевое государственное бюджетное учреждение социального обслуживания "Дом-интернат дляграждан пожилого возраста и инвалидов "Ботанический"</t>
  </si>
  <si>
    <t>АЭ20</t>
  </si>
  <si>
    <t>Краевое государственное бюджетное учреждение социального обслуживания "Каратузский дом-интернат для граждан пожилого возраста и инвалидов"</t>
  </si>
  <si>
    <t>1. Доля получателей социальных услуг, получающих социальные услуги от общего числа получателей социальных услуг, находящихся на социальном обслуживании</t>
  </si>
  <si>
    <t>2. Количество нарушений санитарного законодательства в отчетном году, выявленных при проведении проверок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</si>
  <si>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штат.единиц основного персонала на отчетную дату, единиц.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замещенных (занятых) штат. единиц специалистов основного профиля на отчетную дату, единиц.</t>
    </r>
  </si>
  <si>
    <t>2_1</t>
  </si>
  <si>
    <t>2_2</t>
  </si>
  <si>
    <t>Исполнитель, тел</t>
  </si>
  <si>
    <t>30 сентября</t>
  </si>
  <si>
    <t>в отчетный перио услуги предоставлялись 124 получателям социальных услуг, со всеми заключены договора</t>
  </si>
  <si>
    <t>журнал движения ПСУ. Журнал регистрации договоров и допсоглашений. Отчеты о кличествеПСУ, сформированные в информационной системе МСП "Регистр получателней социальных услуг  Красноярского края"</t>
  </si>
  <si>
    <t xml:space="preserve"> опрошено -114 чел.положительно ответили -114 чел..  (100%)</t>
  </si>
  <si>
    <t>Результат опроса граждан в рамках "Декады качества"</t>
  </si>
  <si>
    <t>общее кл-во 41,25 штатных единиц основного персонала. 40,75 штатных единиц, фактически замещено,  все.0,5 ед. вакансии</t>
  </si>
  <si>
    <t>Справка об укомплектованности учреждения работниками основного профиля. (Приложение к отчету о выполнении госзадания. )Штатное расписание учреждения</t>
  </si>
  <si>
    <t>из 10 показателей доступности получения социальных услуг исполнено10</t>
  </si>
  <si>
    <t>Паспорт доступности ПР№627 Министерства России от 25.12.2012</t>
  </si>
  <si>
    <t>из 24 пунктов запланированных на 3 квартал выполнено  24</t>
  </si>
  <si>
    <t>план и отчет мероприятий повышения качества социальных услуг и эффективности их оказаня.</t>
  </si>
  <si>
    <t xml:space="preserve">По состоянию на 01.01.2023г заключено 107 договор. Выбыло 14 из них 12 (смерть), 1 домой,  1 переведен в другое учреждение прибыло 17 чел. На 30.09.2023 110 договоров   </t>
  </si>
  <si>
    <t xml:space="preserve">Журнал движения получателей социальных услуг.          Отчеты о количестве получателей, сформированные в информационной системе МСП "Регистр получателей социальных услуг Красноярского края" </t>
  </si>
  <si>
    <t>в отчетный перио услуги предоставлялись 8 получателям социальных услуг, со всеми заключены договора</t>
  </si>
  <si>
    <t>журнал движения ПСУ. Журнал регистрации договоров и допсоглашений. Отчеты о кличестве ПСУ, сформированные в информационной системе МСП "Регистр получателней социальных услуг  Красноярского края"</t>
  </si>
  <si>
    <t>По состоянию на 01.01.2023г заключено 6 договор.   прибыло -2чел.выбыло 1 чел.(смерть) на 30.09.2023 -7 договоров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</si>
</sst>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0"/>
      <color indexed="10"/>
      <name val="Courier"/>
      <family val="1"/>
    </font>
    <font>
      <b/>
      <sz val="10"/>
      <name val="Courier"/>
      <family val="3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1"/>
      <color rgb="FF0000FF"/>
      <name val="Times New Roman"/>
      <family val="1"/>
    </font>
    <font>
      <sz val="9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2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2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172" fontId="7" fillId="0" borderId="14" xfId="0" applyNumberFormat="1" applyFont="1" applyBorder="1" applyAlignment="1" applyProtection="1">
      <alignment horizontal="center" vertical="center" wrapText="1"/>
      <protection/>
    </xf>
    <xf numFmtId="172" fontId="5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6" fillId="0" borderId="16" xfId="0" applyFont="1" applyBorder="1" applyAlignment="1" applyProtection="1">
      <alignment horizontal="center" vertical="center" wrapText="1"/>
      <protection/>
    </xf>
    <xf numFmtId="17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2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4" fillId="33" borderId="19" xfId="0" applyFont="1" applyFill="1" applyBorder="1" applyAlignment="1" applyProtection="1">
      <alignment horizontal="center" vertical="center" wrapText="1"/>
      <protection locked="0"/>
    </xf>
    <xf numFmtId="172" fontId="5" fillId="0" borderId="19" xfId="0" applyNumberFormat="1" applyFont="1" applyBorder="1" applyAlignment="1" applyProtection="1">
      <alignment horizontal="right" vertical="center" wrapText="1"/>
      <protection/>
    </xf>
    <xf numFmtId="172" fontId="7" fillId="0" borderId="19" xfId="0" applyNumberFormat="1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172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2" fontId="54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35" fillId="0" borderId="11" xfId="0" applyFont="1" applyBorder="1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vertical="center"/>
      <protection/>
    </xf>
    <xf numFmtId="1" fontId="35" fillId="0" borderId="11" xfId="0" applyNumberFormat="1" applyFont="1" applyBorder="1" applyAlignment="1" applyProtection="1">
      <alignment horizontal="center" vertical="center"/>
      <protection/>
    </xf>
    <xf numFmtId="1" fontId="35" fillId="0" borderId="11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58" fillId="34" borderId="24" xfId="0" applyFont="1" applyFill="1" applyBorder="1" applyAlignment="1" applyProtection="1">
      <alignment horizontal="center" vertical="center" wrapText="1"/>
      <protection/>
    </xf>
    <xf numFmtId="0" fontId="58" fillId="34" borderId="23" xfId="0" applyFont="1" applyFill="1" applyBorder="1" applyAlignment="1" applyProtection="1">
      <alignment horizontal="center" vertical="center" wrapText="1"/>
      <protection/>
    </xf>
    <xf numFmtId="0" fontId="58" fillId="34" borderId="25" xfId="0" applyFont="1" applyFill="1" applyBorder="1" applyAlignment="1" applyProtection="1">
      <alignment horizontal="center" vertical="center" wrapText="1"/>
      <protection/>
    </xf>
    <xf numFmtId="172" fontId="11" fillId="0" borderId="26" xfId="0" applyNumberFormat="1" applyFont="1" applyBorder="1" applyAlignment="1" applyProtection="1">
      <alignment horizontal="center" vertical="center" wrapText="1"/>
      <protection/>
    </xf>
    <xf numFmtId="172" fontId="11" fillId="0" borderId="27" xfId="0" applyNumberFormat="1" applyFont="1" applyBorder="1" applyAlignment="1" applyProtection="1">
      <alignment horizontal="center" vertical="center" wrapText="1"/>
      <protection/>
    </xf>
    <xf numFmtId="172" fontId="11" fillId="0" borderId="28" xfId="0" applyNumberFormat="1" applyFont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75" zoomScaleNormal="85" zoomScaleSheetLayoutView="75" zoomScalePageLayoutView="0" workbookViewId="0" topLeftCell="A1">
      <selection activeCell="G32" sqref="G32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6.421875" style="4" customWidth="1"/>
    <col min="7" max="7" width="15.8515625" style="4" customWidth="1"/>
    <col min="8" max="8" width="26.421875" style="4" customWidth="1"/>
    <col min="9" max="9" width="7.7109375" style="4" customWidth="1"/>
    <col min="10" max="10" width="18.421875" style="55" customWidth="1"/>
    <col min="11" max="11" width="23.57421875" style="56" customWidth="1"/>
    <col min="12" max="16384" width="9.140625" style="4" customWidth="1"/>
  </cols>
  <sheetData>
    <row r="1" spans="1:16" ht="30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95" t="s">
        <v>1</v>
      </c>
      <c r="C3" s="95"/>
      <c r="D3" s="8" t="s">
        <v>74</v>
      </c>
      <c r="E3" s="7">
        <v>20</v>
      </c>
      <c r="F3" s="9">
        <v>23</v>
      </c>
      <c r="G3" s="96" t="s">
        <v>2</v>
      </c>
      <c r="H3" s="96"/>
      <c r="I3" s="96"/>
      <c r="J3" s="96"/>
      <c r="K3" s="10"/>
    </row>
    <row r="4" spans="4:11" ht="15.75">
      <c r="D4" s="11"/>
      <c r="E4" s="11"/>
      <c r="F4" s="12"/>
      <c r="G4" s="12"/>
      <c r="H4" s="12"/>
      <c r="I4" s="12"/>
      <c r="J4" s="13"/>
      <c r="K4" s="14"/>
    </row>
    <row r="5" spans="1:11" ht="26.25" customHeight="1">
      <c r="A5" s="97" t="s">
        <v>53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1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5" ht="20.25" customHeight="1">
      <c r="A7" s="99" t="s">
        <v>66</v>
      </c>
      <c r="B7" s="101" t="s">
        <v>3</v>
      </c>
      <c r="C7" s="101"/>
      <c r="D7" s="101"/>
      <c r="E7" s="101"/>
      <c r="F7" s="101"/>
      <c r="G7" s="101"/>
      <c r="H7" s="101"/>
      <c r="I7" s="101"/>
      <c r="J7" s="101"/>
      <c r="K7" s="15">
        <f>(K12+K20)/2</f>
        <v>98.73263888888889</v>
      </c>
      <c r="L7" s="2"/>
      <c r="M7" s="2"/>
      <c r="N7" s="2"/>
      <c r="O7" s="2"/>
    </row>
    <row r="8" spans="1:15" ht="42" customHeight="1">
      <c r="A8" s="100"/>
      <c r="B8" s="102"/>
      <c r="C8" s="102"/>
      <c r="D8" s="102"/>
      <c r="E8" s="102"/>
      <c r="F8" s="102"/>
      <c r="G8" s="102"/>
      <c r="H8" s="102"/>
      <c r="I8" s="102"/>
      <c r="J8" s="102"/>
      <c r="K8" s="16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выполнено</v>
      </c>
      <c r="L8" s="2"/>
      <c r="M8" s="2"/>
      <c r="N8" s="2"/>
      <c r="O8" s="2"/>
    </row>
    <row r="9" spans="1:11" ht="75" customHeight="1">
      <c r="A9" s="80" t="s">
        <v>4</v>
      </c>
      <c r="B9" s="17" t="s">
        <v>5</v>
      </c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  <c r="H9" s="17" t="s">
        <v>11</v>
      </c>
      <c r="I9" s="17" t="s">
        <v>12</v>
      </c>
      <c r="J9" s="17" t="s">
        <v>13</v>
      </c>
      <c r="K9" s="18" t="s">
        <v>14</v>
      </c>
    </row>
    <row r="10" spans="1:11" ht="18" customHeight="1" thickBot="1">
      <c r="A10" s="81"/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19">
        <v>9</v>
      </c>
      <c r="K10" s="21">
        <v>10</v>
      </c>
    </row>
    <row r="11" spans="1:11" ht="30.75" customHeight="1" thickBot="1">
      <c r="A11" s="82" t="s">
        <v>15</v>
      </c>
      <c r="B11" s="83"/>
      <c r="C11" s="83"/>
      <c r="D11" s="83"/>
      <c r="E11" s="83"/>
      <c r="F11" s="83"/>
      <c r="G11" s="83"/>
      <c r="H11" s="83"/>
      <c r="I11" s="83"/>
      <c r="J11" s="83"/>
      <c r="K11" s="84"/>
    </row>
    <row r="12" spans="1:11" ht="79.5" thickBot="1">
      <c r="A12" s="85" t="s">
        <v>16</v>
      </c>
      <c r="B12" s="71" t="s">
        <v>68</v>
      </c>
      <c r="C12" s="72" t="s">
        <v>17</v>
      </c>
      <c r="D12" s="73" t="s">
        <v>18</v>
      </c>
      <c r="E12" s="79">
        <v>92</v>
      </c>
      <c r="F12" s="23">
        <v>93.9</v>
      </c>
      <c r="G12" s="24" t="s">
        <v>75</v>
      </c>
      <c r="H12" s="24" t="s">
        <v>76</v>
      </c>
      <c r="I12" s="25">
        <f>IF(F12/E12*100&gt;100,100,F12/E12*100)</f>
        <v>100</v>
      </c>
      <c r="J12" s="26">
        <f>(I12+I13+I14+I15+I16+I17)/6</f>
        <v>100</v>
      </c>
      <c r="K12" s="27">
        <f>IF(E18=0,J12,(J12+J18)/2)</f>
        <v>105</v>
      </c>
    </row>
    <row r="13" spans="1:11" ht="57" customHeight="1">
      <c r="A13" s="86"/>
      <c r="B13" s="74" t="s">
        <v>69</v>
      </c>
      <c r="C13" s="29" t="s">
        <v>19</v>
      </c>
      <c r="D13" s="30" t="s">
        <v>20</v>
      </c>
      <c r="E13" s="31">
        <v>0</v>
      </c>
      <c r="F13" s="32">
        <v>0</v>
      </c>
      <c r="G13" s="33"/>
      <c r="H13" s="33"/>
      <c r="I13" s="34">
        <f>IF(F13=0,100,IF(F13&gt;5,89,90))</f>
        <v>100</v>
      </c>
      <c r="J13" s="35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 в полном объеме</v>
      </c>
      <c r="K13" s="36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 в полном объеме</v>
      </c>
    </row>
    <row r="14" spans="1:11" ht="69" customHeight="1">
      <c r="A14" s="86"/>
      <c r="B14" s="28" t="s">
        <v>21</v>
      </c>
      <c r="C14" s="29" t="s">
        <v>17</v>
      </c>
      <c r="D14" s="30" t="s">
        <v>22</v>
      </c>
      <c r="E14" s="31">
        <v>90</v>
      </c>
      <c r="F14" s="37">
        <v>100</v>
      </c>
      <c r="G14" s="33" t="s">
        <v>77</v>
      </c>
      <c r="H14" s="33" t="s">
        <v>78</v>
      </c>
      <c r="I14" s="34">
        <f>IF(F14/E14*100&gt;100,100,F14/E14*100)</f>
        <v>100</v>
      </c>
      <c r="J14" s="38"/>
      <c r="K14" s="39"/>
    </row>
    <row r="15" spans="1:11" ht="54" customHeight="1">
      <c r="A15" s="86"/>
      <c r="B15" s="28" t="s">
        <v>23</v>
      </c>
      <c r="C15" s="29" t="s">
        <v>17</v>
      </c>
      <c r="D15" s="30" t="s">
        <v>70</v>
      </c>
      <c r="E15" s="31">
        <v>90</v>
      </c>
      <c r="F15" s="37">
        <v>98.8</v>
      </c>
      <c r="G15" s="33" t="s">
        <v>79</v>
      </c>
      <c r="H15" s="33" t="s">
        <v>80</v>
      </c>
      <c r="I15" s="34">
        <f>IF(F15/E15*100&gt;100,100,F15/E15*100)</f>
        <v>100</v>
      </c>
      <c r="J15" s="38"/>
      <c r="K15" s="39"/>
    </row>
    <row r="16" spans="1:11" ht="19.5" customHeight="1">
      <c r="A16" s="86"/>
      <c r="B16" s="28" t="s">
        <v>25</v>
      </c>
      <c r="C16" s="29" t="s">
        <v>17</v>
      </c>
      <c r="D16" s="30" t="s">
        <v>26</v>
      </c>
      <c r="E16" s="31">
        <v>70</v>
      </c>
      <c r="F16" s="37">
        <v>100</v>
      </c>
      <c r="G16" s="33" t="s">
        <v>81</v>
      </c>
      <c r="H16" s="33" t="s">
        <v>82</v>
      </c>
      <c r="I16" s="34">
        <f>IF(F16/E16*100&gt;100,100,F16/E16*100)</f>
        <v>100</v>
      </c>
      <c r="J16" s="38"/>
      <c r="K16" s="39"/>
    </row>
    <row r="17" spans="1:11" ht="76.5">
      <c r="A17" s="87"/>
      <c r="B17" s="28" t="s">
        <v>27</v>
      </c>
      <c r="C17" s="29" t="s">
        <v>17</v>
      </c>
      <c r="D17" s="30" t="s">
        <v>28</v>
      </c>
      <c r="E17" s="41">
        <v>95</v>
      </c>
      <c r="F17" s="42">
        <v>100</v>
      </c>
      <c r="G17" s="43" t="s">
        <v>83</v>
      </c>
      <c r="H17" s="43" t="s">
        <v>84</v>
      </c>
      <c r="I17" s="34">
        <f>IF(F17/E17*100&gt;100,100,F17/E17*100)</f>
        <v>100</v>
      </c>
      <c r="J17" s="44"/>
      <c r="K17" s="45"/>
    </row>
    <row r="18" spans="1:11" ht="49.5" customHeight="1" thickBot="1">
      <c r="A18" s="46" t="s">
        <v>29</v>
      </c>
      <c r="B18" s="47" t="s">
        <v>30</v>
      </c>
      <c r="C18" s="48" t="s">
        <v>31</v>
      </c>
      <c r="D18" s="48"/>
      <c r="E18" s="48">
        <v>108</v>
      </c>
      <c r="F18" s="49">
        <v>124</v>
      </c>
      <c r="G18" s="50" t="s">
        <v>85</v>
      </c>
      <c r="H18" s="50" t="s">
        <v>86</v>
      </c>
      <c r="I18" s="51">
        <f>IF(E18=0,0,IF(F18/E18*100&gt;110,110,F18/E18*100))</f>
        <v>110</v>
      </c>
      <c r="J18" s="52">
        <f>(I18)</f>
        <v>110</v>
      </c>
      <c r="K18" s="53" t="str">
        <f>IF(J18&gt;=100,"Гос.задание по гос.услуге выполнено в полном объеме",IF(J18&gt;=90,"Гос.задание по гос.услуге выполнено",IF(J18&lt;90,"Гос.задание по гос.услуге не выполнено")))</f>
        <v>Гос.задание по гос.услуге выполнено в полном объеме</v>
      </c>
    </row>
    <row r="19" spans="1:11" ht="30.75" customHeight="1" thickBot="1">
      <c r="A19" s="82" t="s">
        <v>32</v>
      </c>
      <c r="B19" s="83"/>
      <c r="C19" s="83"/>
      <c r="D19" s="83"/>
      <c r="E19" s="83"/>
      <c r="F19" s="83"/>
      <c r="G19" s="83"/>
      <c r="H19" s="83"/>
      <c r="I19" s="83"/>
      <c r="J19" s="83"/>
      <c r="K19" s="84"/>
    </row>
    <row r="20" spans="1:11" ht="79.5" thickBot="1">
      <c r="A20" s="85" t="s">
        <v>16</v>
      </c>
      <c r="B20" s="71" t="s">
        <v>68</v>
      </c>
      <c r="C20" s="72" t="s">
        <v>17</v>
      </c>
      <c r="D20" s="73" t="s">
        <v>18</v>
      </c>
      <c r="E20" s="79">
        <v>8</v>
      </c>
      <c r="F20" s="54">
        <v>6.1</v>
      </c>
      <c r="G20" s="24" t="s">
        <v>87</v>
      </c>
      <c r="H20" s="24" t="s">
        <v>88</v>
      </c>
      <c r="I20" s="25">
        <f>IF(F20/E20*100&gt;100,100,F20/E20*100)</f>
        <v>76.25</v>
      </c>
      <c r="J20" s="26">
        <f>(I20+I21+I22+I23+I24+I25)/6</f>
        <v>96.04166666666667</v>
      </c>
      <c r="K20" s="27">
        <f>IF(E26=0,J20,(J20+J26)/2)</f>
        <v>92.46527777777777</v>
      </c>
    </row>
    <row r="21" spans="1:11" ht="45.75" customHeight="1">
      <c r="A21" s="86"/>
      <c r="B21" s="74" t="s">
        <v>69</v>
      </c>
      <c r="C21" s="29" t="s">
        <v>19</v>
      </c>
      <c r="D21" s="30" t="s">
        <v>20</v>
      </c>
      <c r="E21" s="31">
        <v>0</v>
      </c>
      <c r="F21" s="32">
        <v>0</v>
      </c>
      <c r="G21" s="33"/>
      <c r="H21" s="33"/>
      <c r="I21" s="34">
        <f>IF(F21=0,100,IF(F21&gt;5,89,90))</f>
        <v>100</v>
      </c>
      <c r="J21" s="35" t="str">
        <f>IF(J20&gt;=100,"Гос.задание по гос.услуге выполнено в полном объеме",IF(J20&gt;=90,"Гос.задание по гос.услуге выполнено",IF(J20&lt;90,"Гос.задание по гос.услуге не выполнено")))</f>
        <v>Гос.задание по гос.услуге выполнено</v>
      </c>
      <c r="K21" s="36" t="str">
        <f>IF(K20&gt;=100,"Гос.задание по гос.услуге выполнено в полном объеме",IF(K20&gt;=90,"Гос.задание по гос.услуге выполнено",IF(K20&lt;90,"Гос.задание по гос.услуге не выполнено")))</f>
        <v>Гос.задание по гос.услуге выполнено</v>
      </c>
    </row>
    <row r="22" spans="1:11" ht="69" customHeight="1">
      <c r="A22" s="86"/>
      <c r="B22" s="28" t="s">
        <v>21</v>
      </c>
      <c r="C22" s="29" t="s">
        <v>17</v>
      </c>
      <c r="D22" s="30" t="s">
        <v>22</v>
      </c>
      <c r="E22" s="31">
        <v>90</v>
      </c>
      <c r="F22" s="37">
        <v>100</v>
      </c>
      <c r="G22" s="33" t="s">
        <v>77</v>
      </c>
      <c r="H22" s="33" t="s">
        <v>78</v>
      </c>
      <c r="I22" s="34">
        <f>IF(F22/E22*100&gt;100,100,F22/E22*100)</f>
        <v>100</v>
      </c>
      <c r="J22" s="38"/>
      <c r="K22" s="39"/>
    </row>
    <row r="23" spans="1:11" ht="54" customHeight="1">
      <c r="A23" s="86"/>
      <c r="B23" s="28" t="s">
        <v>23</v>
      </c>
      <c r="C23" s="29" t="s">
        <v>17</v>
      </c>
      <c r="D23" s="30" t="s">
        <v>24</v>
      </c>
      <c r="E23" s="31">
        <v>90</v>
      </c>
      <c r="F23" s="37">
        <v>98.8</v>
      </c>
      <c r="G23" s="33" t="s">
        <v>79</v>
      </c>
      <c r="H23" s="33" t="s">
        <v>80</v>
      </c>
      <c r="I23" s="34">
        <f>IF(F23/E23*100&gt;100,100,F23/E23*100)</f>
        <v>100</v>
      </c>
      <c r="J23" s="38"/>
      <c r="K23" s="39"/>
    </row>
    <row r="24" spans="1:11" ht="19.5" customHeight="1">
      <c r="A24" s="86"/>
      <c r="B24" s="28" t="s">
        <v>25</v>
      </c>
      <c r="C24" s="29" t="s">
        <v>17</v>
      </c>
      <c r="D24" s="30" t="s">
        <v>26</v>
      </c>
      <c r="E24" s="31">
        <v>70</v>
      </c>
      <c r="F24" s="37">
        <v>100</v>
      </c>
      <c r="G24" s="33" t="s">
        <v>81</v>
      </c>
      <c r="H24" s="33" t="s">
        <v>82</v>
      </c>
      <c r="I24" s="34">
        <f>IF(F24/E24*100&gt;100,100,F24/E24*100)</f>
        <v>100</v>
      </c>
      <c r="J24" s="38"/>
      <c r="K24" s="39"/>
    </row>
    <row r="25" spans="1:11" ht="76.5">
      <c r="A25" s="87"/>
      <c r="B25" s="40" t="s">
        <v>27</v>
      </c>
      <c r="C25" s="22" t="s">
        <v>17</v>
      </c>
      <c r="D25" s="30" t="s">
        <v>28</v>
      </c>
      <c r="E25" s="41">
        <v>95</v>
      </c>
      <c r="F25" s="42">
        <v>100</v>
      </c>
      <c r="G25" s="43" t="s">
        <v>83</v>
      </c>
      <c r="H25" s="43" t="s">
        <v>84</v>
      </c>
      <c r="I25" s="34">
        <f>IF(F25/E25*100&gt;100,100,F25/E25*100)</f>
        <v>100</v>
      </c>
      <c r="J25" s="44"/>
      <c r="K25" s="45"/>
    </row>
    <row r="26" spans="1:11" ht="42.75" customHeight="1" thickBot="1">
      <c r="A26" s="46" t="s">
        <v>29</v>
      </c>
      <c r="B26" s="47" t="s">
        <v>30</v>
      </c>
      <c r="C26" s="48" t="s">
        <v>31</v>
      </c>
      <c r="D26" s="48"/>
      <c r="E26" s="48">
        <v>9</v>
      </c>
      <c r="F26" s="49">
        <v>8</v>
      </c>
      <c r="G26" s="50" t="s">
        <v>89</v>
      </c>
      <c r="H26" s="50" t="s">
        <v>86</v>
      </c>
      <c r="I26" s="51">
        <f>IF(E26=0,0,IF(F26/E26*100&gt;110,110,F26/E26*100))</f>
        <v>88.88888888888889</v>
      </c>
      <c r="J26" s="52">
        <f>(I26)</f>
        <v>88.88888888888889</v>
      </c>
      <c r="K26" s="53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не выполнено</v>
      </c>
    </row>
    <row r="29" spans="10:11" s="57" customFormat="1" ht="15.75" thickBot="1">
      <c r="J29" s="58"/>
      <c r="K29" s="59"/>
    </row>
    <row r="30" spans="1:15" ht="20.25" customHeight="1">
      <c r="A30" s="88" t="s">
        <v>33</v>
      </c>
      <c r="B30" s="89"/>
      <c r="C30" s="89"/>
      <c r="D30" s="89"/>
      <c r="E30" s="89"/>
      <c r="F30" s="89"/>
      <c r="G30" s="89"/>
      <c r="H30" s="89"/>
      <c r="I30" s="89"/>
      <c r="J30" s="90"/>
      <c r="K30" s="60">
        <f>K7</f>
        <v>98.73263888888889</v>
      </c>
      <c r="L30" s="2"/>
      <c r="M30" s="2"/>
      <c r="N30" s="2"/>
      <c r="O30" s="2"/>
    </row>
    <row r="31" spans="1:15" ht="42" customHeight="1" thickBot="1">
      <c r="A31" s="91"/>
      <c r="B31" s="92"/>
      <c r="C31" s="92"/>
      <c r="D31" s="92"/>
      <c r="E31" s="92"/>
      <c r="F31" s="92"/>
      <c r="G31" s="92"/>
      <c r="H31" s="92"/>
      <c r="I31" s="92"/>
      <c r="J31" s="93"/>
      <c r="K31" s="61" t="str">
        <f>IF(K30&gt;=100,"Гос.задание выполнено в полном объеме",IF(K30&gt;=90,"Гос.задание выполнено",IF(K30&lt;90,"Гос.задание не выполнено")))</f>
        <v>Гос.задание выполнено</v>
      </c>
      <c r="L31" s="2"/>
      <c r="M31" s="2"/>
      <c r="N31" s="2"/>
      <c r="O31" s="2"/>
    </row>
    <row r="32" spans="10:11" s="57" customFormat="1" ht="15">
      <c r="J32" s="58"/>
      <c r="K32" s="59"/>
    </row>
    <row r="33" spans="10:11" s="57" customFormat="1" ht="15">
      <c r="J33" s="58"/>
      <c r="K33" s="59"/>
    </row>
    <row r="34" spans="10:11" s="57" customFormat="1" ht="15">
      <c r="J34" s="58"/>
      <c r="K34" s="59"/>
    </row>
    <row r="35" spans="10:11" s="57" customFormat="1" ht="15">
      <c r="J35" s="58"/>
      <c r="K35" s="59"/>
    </row>
    <row r="36" spans="10:11" s="57" customFormat="1" ht="15">
      <c r="J36" s="58"/>
      <c r="K36" s="59"/>
    </row>
    <row r="37" spans="1:11" s="57" customFormat="1" ht="37.5">
      <c r="A37" s="62" t="s">
        <v>34</v>
      </c>
      <c r="B37" s="63"/>
      <c r="J37" s="58"/>
      <c r="K37" s="59"/>
    </row>
    <row r="38" spans="10:11" s="57" customFormat="1" ht="15">
      <c r="J38" s="58"/>
      <c r="K38" s="59"/>
    </row>
    <row r="39" spans="1:11" s="57" customFormat="1" ht="15">
      <c r="A39" s="57" t="s">
        <v>73</v>
      </c>
      <c r="B39" s="64" t="s">
        <v>35</v>
      </c>
      <c r="C39" s="65"/>
      <c r="D39" s="65"/>
      <c r="E39" s="66"/>
      <c r="F39" s="66"/>
      <c r="J39" s="58"/>
      <c r="K39" s="59"/>
    </row>
    <row r="40" spans="10:11" s="57" customFormat="1" ht="15">
      <c r="J40" s="58"/>
      <c r="K40" s="59"/>
    </row>
    <row r="41" spans="10:11" s="57" customFormat="1" ht="15">
      <c r="J41" s="58"/>
      <c r="K41" s="59"/>
    </row>
    <row r="42" spans="10:11" s="57" customFormat="1" ht="15">
      <c r="J42" s="58"/>
      <c r="K42" s="59"/>
    </row>
    <row r="43" spans="10:11" s="57" customFormat="1" ht="15">
      <c r="J43" s="58"/>
      <c r="K43" s="59"/>
    </row>
    <row r="44" spans="10:11" s="57" customFormat="1" ht="13.5" customHeight="1">
      <c r="J44" s="58"/>
      <c r="K44" s="59"/>
    </row>
    <row r="45" spans="10:11" s="57" customFormat="1" ht="15" hidden="1">
      <c r="J45" s="58"/>
      <c r="K45" s="59"/>
    </row>
    <row r="46" spans="10:11" s="57" customFormat="1" ht="15" hidden="1">
      <c r="J46" s="58"/>
      <c r="K46" s="59"/>
    </row>
    <row r="47" spans="2:8" s="57" customFormat="1" ht="15" hidden="1">
      <c r="B47" s="67"/>
      <c r="C47" s="4"/>
      <c r="D47" s="68" t="s">
        <v>36</v>
      </c>
      <c r="E47" s="68" t="s">
        <v>37</v>
      </c>
      <c r="F47" s="68" t="s">
        <v>71</v>
      </c>
      <c r="G47" s="68" t="s">
        <v>72</v>
      </c>
      <c r="H47" s="59"/>
    </row>
    <row r="48" spans="2:8" s="57" customFormat="1" ht="24" hidden="1">
      <c r="B48" s="69" t="s">
        <v>38</v>
      </c>
      <c r="C48" s="70">
        <v>204</v>
      </c>
      <c r="D48" s="75">
        <v>89</v>
      </c>
      <c r="E48" s="76">
        <v>21</v>
      </c>
      <c r="F48" s="77">
        <f>D48/H48*100</f>
        <v>80.9090909090909</v>
      </c>
      <c r="G48" s="78">
        <f>E48/H48*100</f>
        <v>19.090909090909093</v>
      </c>
      <c r="H48" s="59">
        <f>D48+E48</f>
        <v>110</v>
      </c>
    </row>
    <row r="49" spans="2:11" ht="24" hidden="1">
      <c r="B49" s="69" t="s">
        <v>39</v>
      </c>
      <c r="C49" s="70">
        <v>402</v>
      </c>
      <c r="D49" s="75">
        <v>23</v>
      </c>
      <c r="E49" s="76">
        <v>5</v>
      </c>
      <c r="F49" s="77">
        <f aca="true" t="shared" si="0" ref="F49:F76">D49/H49*100</f>
        <v>82.14285714285714</v>
      </c>
      <c r="G49" s="78">
        <f aca="true" t="shared" si="1" ref="G49:G76">E49/H49*100</f>
        <v>17.857142857142858</v>
      </c>
      <c r="H49" s="59">
        <f aca="true" t="shared" si="2" ref="H49:H76">D49+E49</f>
        <v>28</v>
      </c>
      <c r="J49" s="4"/>
      <c r="K49" s="4"/>
    </row>
    <row r="50" spans="2:11" ht="24" hidden="1">
      <c r="B50" s="69" t="s">
        <v>40</v>
      </c>
      <c r="C50" s="70">
        <v>401</v>
      </c>
      <c r="D50" s="75">
        <v>49</v>
      </c>
      <c r="E50" s="76">
        <v>3</v>
      </c>
      <c r="F50" s="77">
        <f t="shared" si="0"/>
        <v>94.23076923076923</v>
      </c>
      <c r="G50" s="78">
        <f t="shared" si="1"/>
        <v>5.769230769230769</v>
      </c>
      <c r="H50" s="59">
        <f t="shared" si="2"/>
        <v>52</v>
      </c>
      <c r="J50" s="4"/>
      <c r="K50" s="4"/>
    </row>
    <row r="51" spans="2:11" ht="24" hidden="1">
      <c r="B51" s="69" t="s">
        <v>41</v>
      </c>
      <c r="C51" s="70">
        <v>302</v>
      </c>
      <c r="D51" s="75">
        <v>165</v>
      </c>
      <c r="E51" s="76">
        <v>37</v>
      </c>
      <c r="F51" s="77">
        <f t="shared" si="0"/>
        <v>81.68316831683168</v>
      </c>
      <c r="G51" s="78">
        <f t="shared" si="1"/>
        <v>18.316831683168317</v>
      </c>
      <c r="H51" s="59">
        <f t="shared" si="2"/>
        <v>202</v>
      </c>
      <c r="J51" s="4"/>
      <c r="K51" s="4"/>
    </row>
    <row r="52" spans="2:8" ht="24" hidden="1">
      <c r="B52" s="69" t="s">
        <v>42</v>
      </c>
      <c r="C52" s="70">
        <v>404</v>
      </c>
      <c r="D52" s="75">
        <v>0</v>
      </c>
      <c r="E52" s="76">
        <v>0</v>
      </c>
      <c r="F52" s="77"/>
      <c r="G52" s="78"/>
      <c r="H52" s="59">
        <f t="shared" si="2"/>
        <v>0</v>
      </c>
    </row>
    <row r="53" spans="2:8" ht="24" hidden="1">
      <c r="B53" s="69" t="s">
        <v>43</v>
      </c>
      <c r="C53" s="70">
        <v>303</v>
      </c>
      <c r="D53" s="75">
        <v>163</v>
      </c>
      <c r="E53" s="76">
        <v>57</v>
      </c>
      <c r="F53" s="77">
        <f t="shared" si="0"/>
        <v>74.0909090909091</v>
      </c>
      <c r="G53" s="78">
        <f t="shared" si="1"/>
        <v>25.90909090909091</v>
      </c>
      <c r="H53" s="59">
        <f t="shared" si="2"/>
        <v>220</v>
      </c>
    </row>
    <row r="54" spans="2:8" ht="24" hidden="1">
      <c r="B54" s="69" t="s">
        <v>65</v>
      </c>
      <c r="C54" s="70">
        <v>202</v>
      </c>
      <c r="D54" s="75">
        <v>100</v>
      </c>
      <c r="E54" s="76">
        <v>5</v>
      </c>
      <c r="F54" s="77">
        <f t="shared" si="0"/>
        <v>95.23809523809523</v>
      </c>
      <c r="G54" s="78">
        <f t="shared" si="1"/>
        <v>4.761904761904762</v>
      </c>
      <c r="H54" s="59">
        <f t="shared" si="2"/>
        <v>105</v>
      </c>
    </row>
    <row r="55" spans="2:8" ht="24" hidden="1">
      <c r="B55" s="69" t="s">
        <v>44</v>
      </c>
      <c r="C55" s="70">
        <v>210</v>
      </c>
      <c r="D55" s="75">
        <v>341</v>
      </c>
      <c r="E55" s="76">
        <v>80</v>
      </c>
      <c r="F55" s="77">
        <f t="shared" si="0"/>
        <v>80.9976247030879</v>
      </c>
      <c r="G55" s="78">
        <f t="shared" si="1"/>
        <v>19.002375296912113</v>
      </c>
      <c r="H55" s="59">
        <f t="shared" si="2"/>
        <v>421</v>
      </c>
    </row>
    <row r="56" spans="2:8" ht="24" hidden="1">
      <c r="B56" s="69" t="s">
        <v>45</v>
      </c>
      <c r="C56" s="70">
        <v>406</v>
      </c>
      <c r="D56" s="75">
        <v>17</v>
      </c>
      <c r="E56" s="76">
        <v>3</v>
      </c>
      <c r="F56" s="77">
        <f t="shared" si="0"/>
        <v>85</v>
      </c>
      <c r="G56" s="78">
        <f t="shared" si="1"/>
        <v>15</v>
      </c>
      <c r="H56" s="59">
        <f t="shared" si="2"/>
        <v>20</v>
      </c>
    </row>
    <row r="57" spans="2:8" ht="24" hidden="1">
      <c r="B57" s="69" t="s">
        <v>46</v>
      </c>
      <c r="C57" s="70">
        <v>412</v>
      </c>
      <c r="D57" s="75">
        <v>50</v>
      </c>
      <c r="E57" s="76">
        <v>5</v>
      </c>
      <c r="F57" s="77">
        <f t="shared" si="0"/>
        <v>90.9090909090909</v>
      </c>
      <c r="G57" s="78">
        <f t="shared" si="1"/>
        <v>9.090909090909092</v>
      </c>
      <c r="H57" s="59">
        <f t="shared" si="2"/>
        <v>55</v>
      </c>
    </row>
    <row r="58" spans="2:8" ht="24" hidden="1">
      <c r="B58" s="69" t="s">
        <v>47</v>
      </c>
      <c r="C58" s="70">
        <v>305</v>
      </c>
      <c r="D58" s="75">
        <v>410</v>
      </c>
      <c r="E58" s="76">
        <v>105</v>
      </c>
      <c r="F58" s="77">
        <f t="shared" si="0"/>
        <v>79.6116504854369</v>
      </c>
      <c r="G58" s="78">
        <f t="shared" si="1"/>
        <v>20.388349514563107</v>
      </c>
      <c r="H58" s="59">
        <f t="shared" si="2"/>
        <v>515</v>
      </c>
    </row>
    <row r="59" spans="2:8" ht="24" hidden="1">
      <c r="B59" s="69" t="s">
        <v>67</v>
      </c>
      <c r="C59" s="70">
        <v>407</v>
      </c>
      <c r="D59" s="75">
        <v>68</v>
      </c>
      <c r="E59" s="76">
        <v>18</v>
      </c>
      <c r="F59" s="77">
        <f t="shared" si="0"/>
        <v>79.06976744186046</v>
      </c>
      <c r="G59" s="78">
        <f t="shared" si="1"/>
        <v>20.930232558139537</v>
      </c>
      <c r="H59" s="59">
        <f t="shared" si="2"/>
        <v>86</v>
      </c>
    </row>
    <row r="60" spans="2:8" ht="24" hidden="1">
      <c r="B60" s="69" t="s">
        <v>48</v>
      </c>
      <c r="C60" s="70">
        <v>306</v>
      </c>
      <c r="D60" s="75">
        <v>225</v>
      </c>
      <c r="E60" s="76">
        <v>50</v>
      </c>
      <c r="F60" s="77">
        <f t="shared" si="0"/>
        <v>81.81818181818183</v>
      </c>
      <c r="G60" s="78">
        <f t="shared" si="1"/>
        <v>18.181818181818183</v>
      </c>
      <c r="H60" s="59">
        <f t="shared" si="2"/>
        <v>275</v>
      </c>
    </row>
    <row r="61" spans="2:8" ht="24" hidden="1">
      <c r="B61" s="69" t="s">
        <v>49</v>
      </c>
      <c r="C61" s="70">
        <v>201</v>
      </c>
      <c r="D61" s="75">
        <v>206</v>
      </c>
      <c r="E61" s="76">
        <v>105</v>
      </c>
      <c r="F61" s="77">
        <f t="shared" si="0"/>
        <v>66.2379421221865</v>
      </c>
      <c r="G61" s="78">
        <f t="shared" si="1"/>
        <v>33.762057877813504</v>
      </c>
      <c r="H61" s="59">
        <f t="shared" si="2"/>
        <v>311</v>
      </c>
    </row>
    <row r="62" spans="2:8" ht="24" hidden="1">
      <c r="B62" s="69" t="s">
        <v>64</v>
      </c>
      <c r="C62" s="70">
        <v>307</v>
      </c>
      <c r="D62" s="75">
        <v>335</v>
      </c>
      <c r="E62" s="76">
        <v>87</v>
      </c>
      <c r="F62" s="77">
        <f t="shared" si="0"/>
        <v>79.38388625592417</v>
      </c>
      <c r="G62" s="78">
        <f t="shared" si="1"/>
        <v>20.61611374407583</v>
      </c>
      <c r="H62" s="59">
        <f t="shared" si="2"/>
        <v>422</v>
      </c>
    </row>
    <row r="63" spans="2:8" ht="24" hidden="1">
      <c r="B63" s="69" t="s">
        <v>50</v>
      </c>
      <c r="C63" s="70">
        <v>205</v>
      </c>
      <c r="D63" s="75">
        <v>320</v>
      </c>
      <c r="E63" s="76">
        <v>90</v>
      </c>
      <c r="F63" s="77">
        <f t="shared" si="0"/>
        <v>78.04878048780488</v>
      </c>
      <c r="G63" s="78">
        <f t="shared" si="1"/>
        <v>21.951219512195124</v>
      </c>
      <c r="H63" s="59">
        <f t="shared" si="2"/>
        <v>410</v>
      </c>
    </row>
    <row r="64" spans="2:8" ht="24" hidden="1">
      <c r="B64" s="69" t="s">
        <v>51</v>
      </c>
      <c r="C64" s="70">
        <v>409</v>
      </c>
      <c r="D64" s="75">
        <v>14</v>
      </c>
      <c r="E64" s="76">
        <v>10</v>
      </c>
      <c r="F64" s="77">
        <f t="shared" si="0"/>
        <v>58.333333333333336</v>
      </c>
      <c r="G64" s="78">
        <f t="shared" si="1"/>
        <v>41.66666666666667</v>
      </c>
      <c r="H64" s="59">
        <f t="shared" si="2"/>
        <v>24</v>
      </c>
    </row>
    <row r="65" spans="2:8" ht="24" hidden="1">
      <c r="B65" s="69" t="s">
        <v>52</v>
      </c>
      <c r="C65" s="70">
        <v>208</v>
      </c>
      <c r="D65" s="75">
        <v>245</v>
      </c>
      <c r="E65" s="76">
        <v>76</v>
      </c>
      <c r="F65" s="77">
        <f t="shared" si="0"/>
        <v>76.32398753894081</v>
      </c>
      <c r="G65" s="78">
        <f t="shared" si="1"/>
        <v>23.67601246105919</v>
      </c>
      <c r="H65" s="59">
        <f t="shared" si="2"/>
        <v>321</v>
      </c>
    </row>
    <row r="66" spans="2:8" ht="24" hidden="1">
      <c r="B66" s="69" t="s">
        <v>53</v>
      </c>
      <c r="C66" s="70">
        <v>702</v>
      </c>
      <c r="D66" s="75">
        <v>104</v>
      </c>
      <c r="E66" s="76">
        <v>13</v>
      </c>
      <c r="F66" s="77">
        <f t="shared" si="0"/>
        <v>88.88888888888889</v>
      </c>
      <c r="G66" s="78">
        <f t="shared" si="1"/>
        <v>11.11111111111111</v>
      </c>
      <c r="H66" s="59">
        <f t="shared" si="2"/>
        <v>117</v>
      </c>
    </row>
    <row r="67" spans="2:8" ht="24" hidden="1">
      <c r="B67" s="69" t="s">
        <v>54</v>
      </c>
      <c r="C67" s="70">
        <v>720</v>
      </c>
      <c r="D67" s="75">
        <v>93</v>
      </c>
      <c r="E67" s="76">
        <v>19</v>
      </c>
      <c r="F67" s="77">
        <f t="shared" si="0"/>
        <v>83.03571428571429</v>
      </c>
      <c r="G67" s="78">
        <f t="shared" si="1"/>
        <v>16.964285714285715</v>
      </c>
      <c r="H67" s="59">
        <f t="shared" si="2"/>
        <v>112</v>
      </c>
    </row>
    <row r="68" spans="2:8" ht="24" hidden="1">
      <c r="B68" s="69" t="s">
        <v>55</v>
      </c>
      <c r="C68" s="70">
        <v>209</v>
      </c>
      <c r="D68" s="75">
        <v>285</v>
      </c>
      <c r="E68" s="76">
        <v>35</v>
      </c>
      <c r="F68" s="77">
        <f t="shared" si="0"/>
        <v>89.0625</v>
      </c>
      <c r="G68" s="78">
        <f t="shared" si="1"/>
        <v>10.9375</v>
      </c>
      <c r="H68" s="59">
        <f t="shared" si="2"/>
        <v>320</v>
      </c>
    </row>
    <row r="69" spans="2:8" ht="24" hidden="1">
      <c r="B69" s="69" t="s">
        <v>56</v>
      </c>
      <c r="C69" s="70">
        <v>308</v>
      </c>
      <c r="D69" s="75">
        <v>164</v>
      </c>
      <c r="E69" s="76">
        <v>6</v>
      </c>
      <c r="F69" s="77">
        <f t="shared" si="0"/>
        <v>96.47058823529412</v>
      </c>
      <c r="G69" s="78">
        <f t="shared" si="1"/>
        <v>3.5294117647058822</v>
      </c>
      <c r="H69" s="59">
        <f t="shared" si="2"/>
        <v>170</v>
      </c>
    </row>
    <row r="70" spans="2:8" ht="24" hidden="1">
      <c r="B70" s="69" t="s">
        <v>57</v>
      </c>
      <c r="C70" s="70">
        <v>206</v>
      </c>
      <c r="D70" s="75">
        <v>41</v>
      </c>
      <c r="E70" s="76">
        <v>10</v>
      </c>
      <c r="F70" s="77">
        <f t="shared" si="0"/>
        <v>80.3921568627451</v>
      </c>
      <c r="G70" s="78">
        <f t="shared" si="1"/>
        <v>19.607843137254903</v>
      </c>
      <c r="H70" s="59">
        <f t="shared" si="2"/>
        <v>51</v>
      </c>
    </row>
    <row r="71" spans="2:8" ht="24" hidden="1">
      <c r="B71" s="69" t="s">
        <v>58</v>
      </c>
      <c r="C71" s="70">
        <v>207</v>
      </c>
      <c r="D71" s="75">
        <v>41</v>
      </c>
      <c r="E71" s="76">
        <v>4</v>
      </c>
      <c r="F71" s="77">
        <f t="shared" si="0"/>
        <v>91.11111111111111</v>
      </c>
      <c r="G71" s="78">
        <f t="shared" si="1"/>
        <v>8.88888888888889</v>
      </c>
      <c r="H71" s="59">
        <f t="shared" si="2"/>
        <v>45</v>
      </c>
    </row>
    <row r="72" spans="2:8" ht="24" hidden="1">
      <c r="B72" s="69" t="s">
        <v>59</v>
      </c>
      <c r="C72" s="70">
        <v>413</v>
      </c>
      <c r="D72" s="75">
        <v>47</v>
      </c>
      <c r="E72" s="76">
        <v>14</v>
      </c>
      <c r="F72" s="77">
        <f t="shared" si="0"/>
        <v>77.04918032786885</v>
      </c>
      <c r="G72" s="78">
        <f t="shared" si="1"/>
        <v>22.950819672131146</v>
      </c>
      <c r="H72" s="59">
        <f t="shared" si="2"/>
        <v>61</v>
      </c>
    </row>
    <row r="73" spans="2:8" ht="24" hidden="1">
      <c r="B73" s="69" t="s">
        <v>60</v>
      </c>
      <c r="C73" s="70">
        <v>309</v>
      </c>
      <c r="D73" s="75">
        <v>329</v>
      </c>
      <c r="E73" s="76">
        <v>77</v>
      </c>
      <c r="F73" s="77">
        <f t="shared" si="0"/>
        <v>81.03448275862068</v>
      </c>
      <c r="G73" s="78">
        <f t="shared" si="1"/>
        <v>18.96551724137931</v>
      </c>
      <c r="H73" s="59">
        <f t="shared" si="2"/>
        <v>406</v>
      </c>
    </row>
    <row r="74" spans="2:8" ht="24" hidden="1">
      <c r="B74" s="69" t="s">
        <v>61</v>
      </c>
      <c r="C74" s="70">
        <v>310</v>
      </c>
      <c r="D74" s="75">
        <v>240</v>
      </c>
      <c r="E74" s="76">
        <v>115</v>
      </c>
      <c r="F74" s="77">
        <f t="shared" si="0"/>
        <v>67.6056338028169</v>
      </c>
      <c r="G74" s="78">
        <f t="shared" si="1"/>
        <v>32.3943661971831</v>
      </c>
      <c r="H74" s="59">
        <f t="shared" si="2"/>
        <v>355</v>
      </c>
    </row>
    <row r="75" spans="2:8" ht="24" hidden="1">
      <c r="B75" s="69" t="s">
        <v>62</v>
      </c>
      <c r="C75" s="70">
        <v>311</v>
      </c>
      <c r="D75" s="75">
        <v>233</v>
      </c>
      <c r="E75" s="76">
        <v>86</v>
      </c>
      <c r="F75" s="77">
        <f t="shared" si="0"/>
        <v>73.04075235109718</v>
      </c>
      <c r="G75" s="78">
        <f t="shared" si="1"/>
        <v>26.959247648902824</v>
      </c>
      <c r="H75" s="59">
        <f t="shared" si="2"/>
        <v>319</v>
      </c>
    </row>
    <row r="76" spans="2:8" ht="24" hidden="1">
      <c r="B76" s="69" t="s">
        <v>63</v>
      </c>
      <c r="C76" s="70"/>
      <c r="D76" s="75">
        <v>30</v>
      </c>
      <c r="E76" s="76">
        <v>35</v>
      </c>
      <c r="F76" s="77">
        <f t="shared" si="0"/>
        <v>46.15384615384615</v>
      </c>
      <c r="G76" s="78">
        <f t="shared" si="1"/>
        <v>53.84615384615385</v>
      </c>
      <c r="H76" s="59">
        <f t="shared" si="2"/>
        <v>65</v>
      </c>
    </row>
  </sheetData>
  <sheetProtection password="CE28" sheet="1"/>
  <mergeCells count="13">
    <mergeCell ref="A1:K1"/>
    <mergeCell ref="B3:C3"/>
    <mergeCell ref="G3:J3"/>
    <mergeCell ref="A5:K5"/>
    <mergeCell ref="A6:K6"/>
    <mergeCell ref="A7:A8"/>
    <mergeCell ref="B7:J8"/>
    <mergeCell ref="A9:A10"/>
    <mergeCell ref="A11:K11"/>
    <mergeCell ref="A12:A17"/>
    <mergeCell ref="A19:K19"/>
    <mergeCell ref="A20:A25"/>
    <mergeCell ref="A30:J31"/>
  </mergeCells>
  <dataValidations count="1">
    <dataValidation type="list" showInputMessage="1" showErrorMessage="1" sqref="A5:K5">
      <formula1>$B$48:$B$76</formula1>
    </dataValidation>
  </dataValidation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2023-10-30T01:52:10Z</dcterms:modified>
  <cp:category/>
  <cp:version/>
  <cp:contentType/>
  <cp:contentStatus/>
</cp:coreProperties>
</file>