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325" activeTab="0"/>
  </bookViews>
  <sheets>
    <sheet name="бюджет" sheetId="1" r:id="rId1"/>
    <sheet name="75%" sheetId="2" r:id="rId2"/>
    <sheet name="предпринимательская" sheetId="3" r:id="rId3"/>
    <sheet name="доходы-расходы" sheetId="4" r:id="rId4"/>
    <sheet name="питание, мягкий, медикаменты" sheetId="5" r:id="rId5"/>
    <sheet name="отчет иные цели" sheetId="6" r:id="rId6"/>
  </sheets>
  <definedNames>
    <definedName name="_xlnm._FilterDatabase" localSheetId="0" hidden="1">'бюджет'!$A$10:$G$62</definedName>
    <definedName name="_xlnm._FilterDatabase" localSheetId="2" hidden="1">'предпринимательская'!$A$9:$G$62</definedName>
    <definedName name="_xlnm.Print_Titles" localSheetId="0">'бюджет'!$8:$10</definedName>
    <definedName name="_xlnm.Print_Area" localSheetId="0">'бюджет'!$A$1:$H$67</definedName>
    <definedName name="_xlnm.Print_Area" localSheetId="3">'доходы-расходы'!$A$1:$S$50</definedName>
    <definedName name="_xlnm.Print_Area" localSheetId="2">'предпринимательская'!$A$1:$G$67</definedName>
  </definedNames>
  <calcPr fullCalcOnLoad="1"/>
</workbook>
</file>

<file path=xl/sharedStrings.xml><?xml version="1.0" encoding="utf-8"?>
<sst xmlns="http://schemas.openxmlformats.org/spreadsheetml/2006/main" count="350" uniqueCount="191">
  <si>
    <t>Капитальный ремонт</t>
  </si>
  <si>
    <t>Мягкий инвентарь</t>
  </si>
  <si>
    <t>Медикаменты</t>
  </si>
  <si>
    <t>Продукты питания</t>
  </si>
  <si>
    <t xml:space="preserve">Код 
статьи </t>
  </si>
  <si>
    <t xml:space="preserve">ГСМ </t>
  </si>
  <si>
    <t xml:space="preserve">Главный бухгалтер </t>
  </si>
  <si>
    <t>Код 
подстатьи</t>
  </si>
  <si>
    <t xml:space="preserve">Руководитель учреждения </t>
  </si>
  <si>
    <t>Кассовый расход</t>
  </si>
  <si>
    <t>(подпись)</t>
  </si>
  <si>
    <t xml:space="preserve">Текущий ремонт зданий и сооружений </t>
  </si>
  <si>
    <t>Льготный проезд</t>
  </si>
  <si>
    <t>Командировочные расходы</t>
  </si>
  <si>
    <t>Найм транспортных средств</t>
  </si>
  <si>
    <t>Гаражного массива</t>
  </si>
  <si>
    <t>Основного помещения</t>
  </si>
  <si>
    <t xml:space="preserve">Суточные </t>
  </si>
  <si>
    <t>Сотовая связь</t>
  </si>
  <si>
    <t xml:space="preserve">Прочие </t>
  </si>
  <si>
    <t>электроэнергия</t>
  </si>
  <si>
    <t>водоснабжение</t>
  </si>
  <si>
    <t>Прочие</t>
  </si>
  <si>
    <t xml:space="preserve">Огнезащитная обработка </t>
  </si>
  <si>
    <t>Стирка мягкого инвентаря</t>
  </si>
  <si>
    <t xml:space="preserve">изготовление ПСД </t>
  </si>
  <si>
    <t>ОСАГО</t>
  </si>
  <si>
    <t>Програмное обеспечение информационных систем "Консультант плюс", VinAC, 1C</t>
  </si>
  <si>
    <t>Прочие услуги</t>
  </si>
  <si>
    <t>Штрафы по предписанию</t>
  </si>
  <si>
    <t>Оплата угля</t>
  </si>
  <si>
    <t>медосмотр</t>
  </si>
  <si>
    <t>Наименование 
экономической статьи</t>
  </si>
  <si>
    <t>ИТОГО:</t>
  </si>
  <si>
    <t>ФИО, телефон исполнителя</t>
  </si>
  <si>
    <t>Обслуживание пожарной сигнализации</t>
  </si>
  <si>
    <t xml:space="preserve">Оплата услуг по вневедомственной охране </t>
  </si>
  <si>
    <t>рублей</t>
  </si>
  <si>
    <t>Установка и монтаж систем пожарной сигнализации</t>
  </si>
  <si>
    <t>Плата за загрязнение окружающей среды</t>
  </si>
  <si>
    <t>питание</t>
  </si>
  <si>
    <t>по бюджету</t>
  </si>
  <si>
    <t>предпринимательская деятельность</t>
  </si>
  <si>
    <t>мягкий инвентарь</t>
  </si>
  <si>
    <t>бюджет</t>
  </si>
  <si>
    <t>медикаменты</t>
  </si>
  <si>
    <t>на 1 к/день (к/год)
факт</t>
  </si>
  <si>
    <t>на 1 к/день (к/год)
план</t>
  </si>
  <si>
    <t>Всего на 
1 к/день (к/год)
план</t>
  </si>
  <si>
    <t>Всего на 
1 к/день (к/год)
факт</t>
  </si>
  <si>
    <t>Остатки 
на складе</t>
  </si>
  <si>
    <t>Остаток
на конец отчетного периода
(гр.7- гр.8)</t>
  </si>
  <si>
    <t xml:space="preserve">план 
за отчетный 
период </t>
  </si>
  <si>
    <t>предприн.</t>
  </si>
  <si>
    <t>Наименование
показателя</t>
  </si>
  <si>
    <t>Факт койко-мест на отчетный период</t>
  </si>
  <si>
    <t>Факт койко-дней за отчетный период</t>
  </si>
  <si>
    <t>(расшифровка подписи)</t>
  </si>
  <si>
    <t>План койко-мест утвержденный на начало года</t>
  </si>
  <si>
    <t>План койко-дней за отчетный период</t>
  </si>
  <si>
    <t>факт
 за отчетный период (списание)</t>
  </si>
  <si>
    <t>Заработная плата - ВСЕГО:</t>
  </si>
  <si>
    <t>Прочие выплаты - ВСЕГО:</t>
  </si>
  <si>
    <t>Начисления на выплаты  по оплате труда - ВСЕГО:</t>
  </si>
  <si>
    <t>Услуги связи - ВСЕГО:</t>
  </si>
  <si>
    <t>Транспортные услуги - ВСЕГО:</t>
  </si>
  <si>
    <t>Коммунальные услуги - ВСЕГО:</t>
  </si>
  <si>
    <t xml:space="preserve">Арендная плата за пользование имуществом - ВСЕГО:                                                                 </t>
  </si>
  <si>
    <t>Работы, услуги по содержанию имущества - ВСЕГО:</t>
  </si>
  <si>
    <t>Прочие работы, услуги - ВСЕГО:</t>
  </si>
  <si>
    <t>Пособия по социальной помощи населению - ВСЕГО:</t>
  </si>
  <si>
    <t>Прочие расходы - ВСЕГО:</t>
  </si>
  <si>
    <t>Увеличение стоимости основных средств -         ВСЕГО:</t>
  </si>
  <si>
    <t>Увеличение стоимости материальных запасов - ВСЕГО:</t>
  </si>
  <si>
    <t>теплоснабжение</t>
  </si>
  <si>
    <t>прочие</t>
  </si>
  <si>
    <t xml:space="preserve">Региональные выплаты </t>
  </si>
  <si>
    <t>Заработная плата без региональных выплат</t>
  </si>
  <si>
    <t>Начисления на выплаты по оплате труда без региональных выплат</t>
  </si>
  <si>
    <t>Начисления на выплаты по оплате труда по региональным выплатам</t>
  </si>
  <si>
    <t>Приложение 1</t>
  </si>
  <si>
    <t>Приложение 2</t>
  </si>
  <si>
    <t>Приложение 3</t>
  </si>
  <si>
    <t>Утв. план по расходам с учетом остатка</t>
  </si>
  <si>
    <t xml:space="preserve">Сумма финансирования с учетом остатка </t>
  </si>
  <si>
    <t>телефон</t>
  </si>
  <si>
    <t xml:space="preserve">Утверждено бюджетных ассигнований 
на 2014 год </t>
  </si>
  <si>
    <t>остаток на
 01.01.2015</t>
  </si>
  <si>
    <t>Остаток на лицевом счете
на конец отчетного периода
(гр.7- гр.8)</t>
  </si>
  <si>
    <t>Причина остатков на лицевом счете на конец отчетного периода</t>
  </si>
  <si>
    <t>Сумма финансирования с учетом остатка на 01.01.2015</t>
  </si>
  <si>
    <t xml:space="preserve">Утверждено бюджетных ассигнований 
на 2015 год </t>
  </si>
  <si>
    <t>Приложение 4</t>
  </si>
  <si>
    <t>рублей.</t>
  </si>
  <si>
    <t>Наименование</t>
  </si>
  <si>
    <t>КОСГУ</t>
  </si>
  <si>
    <t>Остаток денежных средств (2014г.) на 01.01.2015 г.</t>
  </si>
  <si>
    <t>Первоначальный план на 2015 год</t>
  </si>
  <si>
    <t>Факт поступления по доходам за  2015 год/ Кассовый  расход за отчетный период 2015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</si>
  <si>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</si>
  <si>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</si>
  <si>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</si>
  <si>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</si>
  <si>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</si>
  <si>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</si>
  <si>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</si>
  <si>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</si>
  <si>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</si>
  <si>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</si>
  <si>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</si>
  <si>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</si>
  <si>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</si>
  <si>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ДОХОДЫ:</t>
  </si>
  <si>
    <t>Доходы от оказания платных услуг:
- от платы за стационарное обслуживание (75%)</t>
  </si>
  <si>
    <t>Доходы от оказания платных услуг:
- от подсобных хозяйств</t>
  </si>
  <si>
    <t>Доходы от оказания платных услуг:
- от иной деятельности</t>
  </si>
  <si>
    <t>Доходы от собственности</t>
  </si>
  <si>
    <t>Прочие доходы</t>
  </si>
  <si>
    <t>уточненные остатки ГЗ</t>
  </si>
  <si>
    <t>РАСХОДЫ: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</si>
  <si>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</si>
  <si>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</si>
  <si>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</si>
  <si>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</si>
  <si>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</si>
  <si>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</si>
  <si>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</si>
  <si>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</si>
  <si>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</si>
  <si>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</si>
  <si>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имущества, в том числе:</t>
  </si>
  <si>
    <t>текущий и капитальный ремонт</t>
  </si>
  <si>
    <t>Прочие услуги, в том числе:</t>
  </si>
  <si>
    <t>изготовление ПСД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</si>
  <si>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</si>
  <si>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</si>
  <si>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</si>
  <si>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</si>
  <si>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</si>
  <si>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запасов, в том числе:</t>
  </si>
  <si>
    <t>продукты питания</t>
  </si>
  <si>
    <t>ГСМ</t>
  </si>
  <si>
    <t>прочее</t>
  </si>
  <si>
    <t>ОСТАТОК:</t>
  </si>
  <si>
    <t>Примечание: к отчету прикладывается копии выписок по поступлениям и остатку</t>
  </si>
  <si>
    <t>Руководитель учреждения</t>
  </si>
  <si>
    <t>___________________________</t>
  </si>
  <si>
    <t>_______________________________</t>
  </si>
  <si>
    <t>подпись</t>
  </si>
  <si>
    <t>ФИО</t>
  </si>
  <si>
    <t>Исполнитель: ФИО, телефон</t>
  </si>
  <si>
    <t xml:space="preserve">План   с изменением на  2015 год     
с учетом остатка на 01.01.2015    </t>
  </si>
  <si>
    <t>план койко-место</t>
  </si>
  <si>
    <t>Приложение 5</t>
  </si>
  <si>
    <t xml:space="preserve">Наименование учреждения </t>
  </si>
  <si>
    <t>Приложение №2</t>
  </si>
  <si>
    <t>к Порядку определения объема и условиям предоставления из краевого бюджета краевым государственным бюджетным и автономным учреждениям субсидий на цели, не связанные с финансовым обеспечением выполнения государственного задания на оказание государственных услуг (выполнение работ)</t>
  </si>
  <si>
    <t>Отчет об использовании субсидии на иные цели, не связанные с финансовым обеспечением выполнения государственного задания на оказание государственных услуг (выполнение работ)</t>
  </si>
  <si>
    <t>Наименование бюджетного или автономного учреждения</t>
  </si>
  <si>
    <t xml:space="preserve">за </t>
  </si>
  <si>
    <t>20             года</t>
  </si>
  <si>
    <t xml:space="preserve">         (поквартально, нарастающим итогом с начала финансового года)</t>
  </si>
  <si>
    <t>N п/п</t>
  </si>
  <si>
    <t>Целевая статья</t>
  </si>
  <si>
    <t>Годовой объем работ (тыс.руб.)</t>
  </si>
  <si>
    <t>Перечислено бюджетному или автономному учреждению на отчетную дату (тыс. руб.)</t>
  </si>
  <si>
    <t>Объем выполненных работ (тыс. руб.)</t>
  </si>
  <si>
    <t>Фактические расходы (тыс. руб.)</t>
  </si>
  <si>
    <t>Отклонение</t>
  </si>
  <si>
    <t>9=6-8</t>
  </si>
  <si>
    <t>Итого</t>
  </si>
  <si>
    <t xml:space="preserve">Руководитель краевого государственного бюджетного (автономного) учреждения </t>
  </si>
  <si>
    <t>(уполномоченное  лицо)</t>
  </si>
  <si>
    <t xml:space="preserve">Главный бухгалтер краевого государственного бюджетного (автономного) учреждения </t>
  </si>
  <si>
    <t>Исполнитель</t>
  </si>
  <si>
    <t>тел.</t>
  </si>
  <si>
    <t>Направление расходования (наименование субсидии по перечню и уточнение направления расходов)</t>
  </si>
  <si>
    <t>Причины отклонения, достигнутые результаты от реализованных программных мероприятий (в натуральном выражении), эффект</t>
  </si>
  <si>
    <t>Суммы принудительного изъятия</t>
  </si>
  <si>
    <t>Уменьшение стоимости материальных запасов</t>
  </si>
  <si>
    <t>КГБУ СО "Пансионат "Кедр""</t>
  </si>
  <si>
    <t>В.К.Кадач</t>
  </si>
  <si>
    <t>А.А.Сычева</t>
  </si>
  <si>
    <t>8 (39161) 2-03-26</t>
  </si>
  <si>
    <t xml:space="preserve">                                                                                                                     В.К.Кадач</t>
  </si>
  <si>
    <t xml:space="preserve">                                                                                                                 А.А.Сычева</t>
  </si>
  <si>
    <t>Информация об исполнении расходах за 4 кв 2015 года</t>
  </si>
  <si>
    <t xml:space="preserve">Информация об исполнении расходах 
по поступлениям от платы за стационарное обслуживание за 4 кв. 2015 года </t>
  </si>
  <si>
    <t xml:space="preserve">Информация об исполнении бюджетной сметы за 4 кв.  2015 года </t>
  </si>
  <si>
    <t>Ежеквартальная информация по доходам и расходам по предпринимательской деятельности на 4 кв. 2015 год</t>
  </si>
  <si>
    <t>Информация об исполнении расходов 
по предпринимательской и иной приносящей доход деятельности за  4 кв.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</si>
</sst>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_р_._-;\-* #,##0.0_р_._-;_-* &quot;-&quot;??_р_._-;_-@_-"/>
    <numFmt numFmtId="168" formatCode="#,##0.000"/>
    <numFmt numFmtId="169" formatCode="#,##0.00_р_."/>
    <numFmt numFmtId="170" formatCode="_(* #,##0.00_);_(* \(#,##0.00\);_(* &quot;-&quot;??_);_(@_)"/>
    <numFmt numFmtId="171" formatCode="#,##0.00_ ;\-#,##0.00\ 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9"/>
      <name val="Arial Cyr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i/>
      <u val="single"/>
      <sz val="2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43" fontId="2" fillId="0" borderId="0" xfId="58" applyFont="1" applyAlignment="1" applyProtection="1">
      <alignment/>
      <protection/>
    </xf>
    <xf numFmtId="43" fontId="7" fillId="0" borderId="0" xfId="58" applyFont="1" applyBorder="1" applyAlignment="1" applyProtection="1">
      <alignment vertical="center"/>
      <protection/>
    </xf>
    <xf numFmtId="43" fontId="3" fillId="0" borderId="0" xfId="58" applyFont="1" applyAlignment="1" applyProtection="1">
      <alignment horizontal="left"/>
      <protection/>
    </xf>
    <xf numFmtId="43" fontId="6" fillId="0" borderId="0" xfId="58" applyFont="1" applyBorder="1" applyAlignment="1" applyProtection="1">
      <alignment horizontal="left" vertical="center"/>
      <protection/>
    </xf>
    <xf numFmtId="43" fontId="6" fillId="0" borderId="0" xfId="58" applyFont="1" applyBorder="1" applyAlignment="1" applyProtection="1">
      <alignment horizontal="left" vertical="center"/>
      <protection locked="0"/>
    </xf>
    <xf numFmtId="43" fontId="7" fillId="0" borderId="0" xfId="58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43" fontId="3" fillId="0" borderId="0" xfId="58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3" fontId="0" fillId="32" borderId="12" xfId="58" applyFont="1" applyFill="1" applyBorder="1" applyAlignment="1" applyProtection="1">
      <alignment/>
      <protection/>
    </xf>
    <xf numFmtId="43" fontId="0" fillId="0" borderId="13" xfId="58" applyFont="1" applyBorder="1" applyAlignment="1" applyProtection="1">
      <alignment/>
      <protection/>
    </xf>
    <xf numFmtId="43" fontId="0" fillId="0" borderId="14" xfId="58" applyFont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 locked="0"/>
    </xf>
    <xf numFmtId="43" fontId="0" fillId="32" borderId="15" xfId="58" applyFont="1" applyFill="1" applyBorder="1" applyAlignment="1" applyProtection="1">
      <alignment/>
      <protection/>
    </xf>
    <xf numFmtId="43" fontId="0" fillId="32" borderId="16" xfId="58" applyFont="1" applyFill="1" applyBorder="1" applyAlignment="1" applyProtection="1">
      <alignment/>
      <protection/>
    </xf>
    <xf numFmtId="43" fontId="2" fillId="0" borderId="0" xfId="58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3" fontId="3" fillId="0" borderId="0" xfId="58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5" fillId="0" borderId="17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/>
      <protection/>
    </xf>
    <xf numFmtId="43" fontId="10" fillId="0" borderId="17" xfId="58" applyFont="1" applyFill="1" applyBorder="1" applyAlignment="1" applyProtection="1">
      <alignment horizontal="right" vertical="top" wrapText="1"/>
      <protection locked="0"/>
    </xf>
    <xf numFmtId="43" fontId="16" fillId="0" borderId="17" xfId="58" applyFont="1" applyFill="1" applyBorder="1" applyAlignment="1" applyProtection="1">
      <alignment horizontal="right" vertical="top" wrapText="1"/>
      <protection locked="0"/>
    </xf>
    <xf numFmtId="0" fontId="15" fillId="33" borderId="17" xfId="0" applyFont="1" applyFill="1" applyBorder="1" applyAlignment="1" applyProtection="1">
      <alignment horizontal="center" vertical="top" wrapText="1"/>
      <protection/>
    </xf>
    <xf numFmtId="0" fontId="15" fillId="33" borderId="17" xfId="0" applyFont="1" applyFill="1" applyBorder="1" applyAlignment="1" applyProtection="1">
      <alignment horizontal="left" vertical="top" wrapText="1"/>
      <protection/>
    </xf>
    <xf numFmtId="43" fontId="10" fillId="33" borderId="17" xfId="58" applyFont="1" applyFill="1" applyBorder="1" applyAlignment="1" applyProtection="1">
      <alignment horizontal="right" vertical="top" wrapText="1"/>
      <protection/>
    </xf>
    <xf numFmtId="43" fontId="10" fillId="33" borderId="17" xfId="58" applyFont="1" applyFill="1" applyBorder="1" applyAlignment="1" applyProtection="1">
      <alignment horizontal="right" vertical="top" wrapText="1"/>
      <protection locked="0"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15" fillId="33" borderId="17" xfId="0" applyFont="1" applyFill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/>
      <protection locked="0"/>
    </xf>
    <xf numFmtId="43" fontId="3" fillId="0" borderId="18" xfId="58" applyFont="1" applyBorder="1" applyAlignment="1" applyProtection="1">
      <alignment horizontal="center"/>
      <protection/>
    </xf>
    <xf numFmtId="43" fontId="3" fillId="0" borderId="19" xfId="58" applyFont="1" applyBorder="1" applyAlignment="1" applyProtection="1">
      <alignment horizontal="center"/>
      <protection/>
    </xf>
    <xf numFmtId="43" fontId="3" fillId="0" borderId="19" xfId="58" applyFont="1" applyBorder="1" applyAlignment="1" applyProtection="1">
      <alignment horizontal="center"/>
      <protection locked="0"/>
    </xf>
    <xf numFmtId="43" fontId="3" fillId="0" borderId="18" xfId="58" applyFont="1" applyBorder="1" applyAlignment="1" applyProtection="1">
      <alignment horizontal="center"/>
      <protection locked="0"/>
    </xf>
    <xf numFmtId="43" fontId="10" fillId="32" borderId="17" xfId="58" applyFont="1" applyFill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3" fontId="11" fillId="0" borderId="0" xfId="58" applyFont="1" applyAlignment="1" applyProtection="1">
      <alignment/>
      <protection/>
    </xf>
    <xf numFmtId="43" fontId="11" fillId="0" borderId="0" xfId="58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43" fontId="12" fillId="0" borderId="15" xfId="58" applyFont="1" applyBorder="1" applyAlignment="1" applyProtection="1">
      <alignment horizontal="center" vertical="center" wrapText="1"/>
      <protection/>
    </xf>
    <xf numFmtId="43" fontId="0" fillId="0" borderId="20" xfId="58" applyFont="1" applyBorder="1" applyAlignment="1" applyProtection="1">
      <alignment/>
      <protection locked="0"/>
    </xf>
    <xf numFmtId="43" fontId="0" fillId="0" borderId="14" xfId="58" applyFont="1" applyBorder="1" applyAlignment="1" applyProtection="1">
      <alignment/>
      <protection locked="0"/>
    </xf>
    <xf numFmtId="43" fontId="0" fillId="0" borderId="16" xfId="58" applyFont="1" applyBorder="1" applyAlignment="1" applyProtection="1">
      <alignment/>
      <protection locked="0"/>
    </xf>
    <xf numFmtId="43" fontId="0" fillId="0" borderId="12" xfId="58" applyFont="1" applyBorder="1" applyAlignment="1" applyProtection="1">
      <alignment/>
      <protection locked="0"/>
    </xf>
    <xf numFmtId="43" fontId="0" fillId="0" borderId="15" xfId="58" applyFont="1" applyBorder="1" applyAlignment="1" applyProtection="1">
      <alignment/>
      <protection locked="0"/>
    </xf>
    <xf numFmtId="43" fontId="0" fillId="0" borderId="13" xfId="58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43" fontId="10" fillId="33" borderId="22" xfId="58" applyFont="1" applyFill="1" applyBorder="1" applyAlignment="1" applyProtection="1">
      <alignment horizontal="right" vertical="top" wrapText="1"/>
      <protection/>
    </xf>
    <xf numFmtId="43" fontId="10" fillId="0" borderId="22" xfId="58" applyFont="1" applyFill="1" applyBorder="1" applyAlignment="1" applyProtection="1">
      <alignment horizontal="right" vertical="top" wrapText="1"/>
      <protection/>
    </xf>
    <xf numFmtId="43" fontId="10" fillId="33" borderId="22" xfId="58" applyFont="1" applyFill="1" applyBorder="1" applyAlignment="1" applyProtection="1">
      <alignment horizontal="right" vertical="top" wrapText="1"/>
      <protection locked="0"/>
    </xf>
    <xf numFmtId="0" fontId="15" fillId="33" borderId="23" xfId="0" applyFont="1" applyFill="1" applyBorder="1" applyAlignment="1" applyProtection="1">
      <alignment horizontal="center" vertical="top" wrapText="1"/>
      <protection/>
    </xf>
    <xf numFmtId="0" fontId="15" fillId="33" borderId="23" xfId="0" applyFont="1" applyFill="1" applyBorder="1" applyAlignment="1" applyProtection="1">
      <alignment horizontal="left" vertical="top" wrapText="1"/>
      <protection/>
    </xf>
    <xf numFmtId="43" fontId="10" fillId="33" borderId="23" xfId="58" applyFont="1" applyFill="1" applyBorder="1" applyAlignment="1" applyProtection="1">
      <alignment horizontal="right" vertical="top" wrapText="1"/>
      <protection/>
    </xf>
    <xf numFmtId="43" fontId="10" fillId="33" borderId="24" xfId="58" applyFont="1" applyFill="1" applyBorder="1" applyAlignment="1" applyProtection="1">
      <alignment horizontal="right" vertical="top" wrapText="1"/>
      <protection/>
    </xf>
    <xf numFmtId="0" fontId="2" fillId="0" borderId="25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8" fillId="34" borderId="17" xfId="0" applyFont="1" applyFill="1" applyBorder="1" applyAlignment="1" applyProtection="1">
      <alignment wrapText="1"/>
      <protection locked="0"/>
    </xf>
    <xf numFmtId="0" fontId="2" fillId="35" borderId="17" xfId="0" applyFont="1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wrapText="1"/>
      <protection locked="0"/>
    </xf>
    <xf numFmtId="0" fontId="20" fillId="35" borderId="0" xfId="0" applyFont="1" applyFill="1" applyAlignment="1" applyProtection="1">
      <alignment wrapText="1"/>
      <protection locked="0"/>
    </xf>
    <xf numFmtId="0" fontId="8" fillId="34" borderId="17" xfId="0" applyFont="1" applyFill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right" vertical="top" wrapText="1"/>
      <protection/>
    </xf>
    <xf numFmtId="0" fontId="8" fillId="0" borderId="17" xfId="0" applyFont="1" applyBorder="1" applyAlignment="1" applyProtection="1">
      <alignment wrapText="1"/>
      <protection/>
    </xf>
    <xf numFmtId="0" fontId="0" fillId="4" borderId="19" xfId="0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43" fontId="0" fillId="0" borderId="23" xfId="58" applyFont="1" applyBorder="1" applyAlignment="1" applyProtection="1">
      <alignment horizontal="center" vertical="center" wrapText="1"/>
      <protection locked="0"/>
    </xf>
    <xf numFmtId="43" fontId="2" fillId="0" borderId="0" xfId="58" applyFont="1" applyAlignment="1" applyProtection="1">
      <alignment/>
      <protection locked="0"/>
    </xf>
    <xf numFmtId="0" fontId="13" fillId="0" borderId="0" xfId="0" applyFont="1" applyBorder="1" applyAlignment="1" applyProtection="1">
      <alignment wrapText="1"/>
      <protection locked="0"/>
    </xf>
    <xf numFmtId="43" fontId="5" fillId="0" borderId="0" xfId="58" applyFont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 locked="0"/>
    </xf>
    <xf numFmtId="43" fontId="6" fillId="0" borderId="0" xfId="58" applyFont="1" applyAlignment="1" applyProtection="1">
      <alignment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ill="1" applyBorder="1" applyAlignment="1" applyProtection="1">
      <alignment wrapText="1"/>
      <protection locked="0"/>
    </xf>
    <xf numFmtId="43" fontId="3" fillId="0" borderId="0" xfId="58" applyFont="1" applyBorder="1" applyAlignment="1" applyProtection="1">
      <alignment/>
      <protection locked="0"/>
    </xf>
    <xf numFmtId="43" fontId="0" fillId="0" borderId="23" xfId="58" applyFont="1" applyBorder="1" applyAlignment="1" applyProtection="1">
      <alignment horizontal="center" vertical="center" wrapText="1"/>
      <protection/>
    </xf>
    <xf numFmtId="43" fontId="5" fillId="0" borderId="0" xfId="58" applyFont="1" applyAlignment="1" applyProtection="1">
      <alignment horizontal="right"/>
      <protection locked="0"/>
    </xf>
    <xf numFmtId="43" fontId="21" fillId="4" borderId="0" xfId="58" applyFont="1" applyFill="1" applyBorder="1" applyAlignment="1" applyProtection="1">
      <alignment horizontal="right"/>
      <protection/>
    </xf>
    <xf numFmtId="43" fontId="9" fillId="0" borderId="0" xfId="58" applyFont="1" applyBorder="1" applyAlignment="1" applyProtection="1">
      <alignment horizontal="right"/>
      <protection locked="0"/>
    </xf>
    <xf numFmtId="0" fontId="23" fillId="34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43" fontId="3" fillId="0" borderId="17" xfId="58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7" xfId="58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9" xfId="0" applyFont="1" applyBorder="1" applyAlignment="1">
      <alignment/>
    </xf>
    <xf numFmtId="0" fontId="25" fillId="34" borderId="17" xfId="0" applyFont="1" applyFill="1" applyBorder="1" applyAlignment="1" applyProtection="1">
      <alignment wrapText="1"/>
      <protection/>
    </xf>
    <xf numFmtId="0" fontId="25" fillId="34" borderId="17" xfId="0" applyFont="1" applyFill="1" applyBorder="1" applyAlignment="1" applyProtection="1">
      <alignment wrapText="1"/>
      <protection locked="0"/>
    </xf>
    <xf numFmtId="169" fontId="25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169" fontId="27" fillId="0" borderId="17" xfId="0" applyNumberFormat="1" applyFont="1" applyBorder="1" applyAlignment="1" applyProtection="1">
      <alignment horizontal="center" vertical="center" wrapText="1"/>
      <protection locked="0"/>
    </xf>
    <xf numFmtId="169" fontId="27" fillId="0" borderId="17" xfId="0" applyNumberFormat="1" applyFont="1" applyBorder="1" applyAlignment="1" applyProtection="1">
      <alignment horizontal="center" vertical="center" wrapText="1"/>
      <protection/>
    </xf>
    <xf numFmtId="2" fontId="25" fillId="34" borderId="17" xfId="0" applyNumberFormat="1" applyFont="1" applyFill="1" applyBorder="1" applyAlignment="1" applyProtection="1">
      <alignment wrapText="1"/>
      <protection locked="0"/>
    </xf>
    <xf numFmtId="43" fontId="27" fillId="34" borderId="17" xfId="58" applyFont="1" applyFill="1" applyBorder="1" applyAlignment="1" applyProtection="1">
      <alignment horizontal="center" vertical="center" wrapText="1"/>
      <protection locked="0"/>
    </xf>
    <xf numFmtId="43" fontId="28" fillId="0" borderId="0" xfId="58" applyFont="1" applyBorder="1" applyAlignment="1" applyProtection="1">
      <alignment horizontal="right"/>
      <protection/>
    </xf>
    <xf numFmtId="4" fontId="29" fillId="0" borderId="31" xfId="0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43" fontId="6" fillId="0" borderId="32" xfId="58" applyFont="1" applyBorder="1" applyAlignment="1" applyProtection="1">
      <alignment horizontal="center" vertical="center" wrapText="1"/>
      <protection/>
    </xf>
    <xf numFmtId="43" fontId="6" fillId="0" borderId="14" xfId="58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43" fontId="7" fillId="0" borderId="34" xfId="58" applyFont="1" applyBorder="1" applyAlignment="1" applyProtection="1">
      <alignment horizontal="center" vertical="center" wrapText="1"/>
      <protection/>
    </xf>
    <xf numFmtId="43" fontId="7" fillId="0" borderId="27" xfId="58" applyFont="1" applyBorder="1" applyAlignment="1" applyProtection="1">
      <alignment horizontal="center" vertical="center" wrapText="1"/>
      <protection/>
    </xf>
    <xf numFmtId="43" fontId="7" fillId="0" borderId="35" xfId="58" applyFont="1" applyBorder="1" applyAlignment="1" applyProtection="1">
      <alignment horizontal="center" vertical="center" wrapText="1"/>
      <protection/>
    </xf>
    <xf numFmtId="43" fontId="7" fillId="0" borderId="36" xfId="58" applyFont="1" applyBorder="1" applyAlignment="1" applyProtection="1">
      <alignment horizontal="center" vertical="center" wrapText="1"/>
      <protection/>
    </xf>
    <xf numFmtId="43" fontId="3" fillId="0" borderId="19" xfId="58" applyFont="1" applyBorder="1" applyAlignment="1" applyProtection="1">
      <alignment horizontal="center"/>
      <protection locked="0"/>
    </xf>
    <xf numFmtId="43" fontId="3" fillId="0" borderId="18" xfId="58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43" fontId="6" fillId="0" borderId="35" xfId="58" applyFont="1" applyBorder="1" applyAlignment="1" applyProtection="1">
      <alignment horizontal="center" vertical="center" wrapText="1"/>
      <protection/>
    </xf>
    <xf numFmtId="43" fontId="6" fillId="0" borderId="36" xfId="58" applyFont="1" applyBorder="1" applyAlignment="1" applyProtection="1">
      <alignment horizontal="center" vertical="center" wrapText="1"/>
      <protection/>
    </xf>
    <xf numFmtId="43" fontId="6" fillId="0" borderId="38" xfId="58" applyFont="1" applyBorder="1" applyAlignment="1" applyProtection="1">
      <alignment horizontal="center" vertical="center" wrapText="1"/>
      <protection/>
    </xf>
    <xf numFmtId="43" fontId="6" fillId="0" borderId="39" xfId="58" applyFont="1" applyBorder="1" applyAlignment="1" applyProtection="1">
      <alignment horizontal="center" vertical="center" wrapText="1"/>
      <protection/>
    </xf>
    <xf numFmtId="43" fontId="8" fillId="0" borderId="40" xfId="58" applyFont="1" applyBorder="1" applyAlignment="1" applyProtection="1">
      <alignment horizontal="center" vertical="center" wrapText="1"/>
      <protection/>
    </xf>
    <xf numFmtId="43" fontId="8" fillId="0" borderId="41" xfId="58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42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9" fillId="0" borderId="18" xfId="0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43" fontId="3" fillId="0" borderId="19" xfId="58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 wrapText="1"/>
      <protection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75" zoomScaleNormal="75" zoomScaleSheetLayoutView="75" zoomScalePageLayoutView="0" workbookViewId="0" topLeftCell="A1">
      <pane xSplit="3" ySplit="10" topLeftCell="D5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G2"/>
    </sheetView>
  </sheetViews>
  <sheetFormatPr defaultColWidth="9.00390625" defaultRowHeight="12.75"/>
  <cols>
    <col min="1" max="1" width="15.25390625" style="7" customWidth="1"/>
    <col min="2" max="2" width="17.25390625" style="7" customWidth="1"/>
    <col min="3" max="3" width="46.125" style="7" customWidth="1"/>
    <col min="4" max="4" width="26.75390625" style="13" customWidth="1"/>
    <col min="5" max="5" width="25.625" style="13" customWidth="1"/>
    <col min="6" max="6" width="25.375" style="13" customWidth="1"/>
    <col min="7" max="7" width="24.625" style="11" customWidth="1"/>
    <col min="8" max="8" width="46.00390625" style="7" customWidth="1"/>
    <col min="9" max="16384" width="9.125" style="7" customWidth="1"/>
  </cols>
  <sheetData>
    <row r="1" spans="1:8" ht="18.75">
      <c r="A1" s="22"/>
      <c r="B1" s="22"/>
      <c r="C1" s="22"/>
      <c r="D1" s="21"/>
      <c r="E1" s="21"/>
      <c r="F1" s="21"/>
      <c r="H1" s="119" t="s">
        <v>80</v>
      </c>
    </row>
    <row r="2" spans="1:7" s="8" customFormat="1" ht="20.25" customHeight="1">
      <c r="A2" s="182" t="s">
        <v>186</v>
      </c>
      <c r="B2" s="183"/>
      <c r="C2" s="183"/>
      <c r="D2" s="183"/>
      <c r="E2" s="183"/>
      <c r="F2" s="183"/>
      <c r="G2" s="183"/>
    </row>
    <row r="3" spans="1:7" s="1" customFormat="1" ht="16.5" customHeight="1">
      <c r="A3" s="184"/>
      <c r="B3" s="185"/>
      <c r="C3" s="185"/>
      <c r="D3" s="185"/>
      <c r="E3" s="185"/>
      <c r="F3" s="185"/>
      <c r="G3" s="185"/>
    </row>
    <row r="4" spans="1:8" s="1" customFormat="1" ht="25.5" customHeight="1">
      <c r="A4" s="181" t="s">
        <v>154</v>
      </c>
      <c r="B4" s="181"/>
      <c r="C4" s="181"/>
      <c r="D4" s="181"/>
      <c r="E4" s="122" t="s">
        <v>180</v>
      </c>
      <c r="F4" s="122"/>
      <c r="G4" s="123"/>
      <c r="H4" s="123"/>
    </row>
    <row r="5" spans="1:7" s="1" customFormat="1" ht="25.5" customHeight="1">
      <c r="A5" s="50"/>
      <c r="B5" s="50"/>
      <c r="C5" s="50"/>
      <c r="D5" s="50"/>
      <c r="E5" s="50"/>
      <c r="F5" s="50"/>
      <c r="G5" s="50"/>
    </row>
    <row r="6" spans="1:7" s="1" customFormat="1" ht="39.75" customHeight="1">
      <c r="A6" s="56" t="s">
        <v>87</v>
      </c>
      <c r="B6" s="121">
        <v>703724.27</v>
      </c>
      <c r="C6" s="57" t="s">
        <v>37</v>
      </c>
      <c r="D6" s="58"/>
      <c r="E6" s="58"/>
      <c r="F6" s="58"/>
      <c r="G6" s="58"/>
    </row>
    <row r="7" spans="1:7" s="1" customFormat="1" ht="19.5" customHeight="1" thickBot="1">
      <c r="A7" s="29"/>
      <c r="B7" s="33"/>
      <c r="C7" s="59"/>
      <c r="D7" s="13"/>
      <c r="E7" s="13"/>
      <c r="F7" s="13"/>
      <c r="G7" s="60" t="s">
        <v>37</v>
      </c>
    </row>
    <row r="8" spans="1:8" ht="38.25" customHeight="1">
      <c r="A8" s="186" t="s">
        <v>4</v>
      </c>
      <c r="B8" s="173" t="s">
        <v>7</v>
      </c>
      <c r="C8" s="173" t="s">
        <v>32</v>
      </c>
      <c r="D8" s="175" t="s">
        <v>83</v>
      </c>
      <c r="E8" s="177" t="s">
        <v>90</v>
      </c>
      <c r="F8" s="188" t="s">
        <v>9</v>
      </c>
      <c r="G8" s="190" t="s">
        <v>88</v>
      </c>
      <c r="H8" s="169" t="s">
        <v>89</v>
      </c>
    </row>
    <row r="9" spans="1:8" ht="42" customHeight="1" thickBot="1">
      <c r="A9" s="187"/>
      <c r="B9" s="174"/>
      <c r="C9" s="174"/>
      <c r="D9" s="176"/>
      <c r="E9" s="178"/>
      <c r="F9" s="189"/>
      <c r="G9" s="191"/>
      <c r="H9" s="170"/>
    </row>
    <row r="10" spans="1:8" ht="15.75" customHeight="1" thickBot="1">
      <c r="A10" s="2">
        <v>1</v>
      </c>
      <c r="B10" s="3">
        <f>A10+1</f>
        <v>2</v>
      </c>
      <c r="C10" s="3">
        <f>B10+1</f>
        <v>3</v>
      </c>
      <c r="D10" s="3">
        <f>C10+1</f>
        <v>4</v>
      </c>
      <c r="E10" s="3">
        <v>5</v>
      </c>
      <c r="F10" s="3">
        <v>6</v>
      </c>
      <c r="G10" s="70">
        <v>7</v>
      </c>
      <c r="H10" s="78"/>
    </row>
    <row r="11" spans="1:8" ht="23.25" customHeight="1">
      <c r="A11" s="74">
        <v>211000</v>
      </c>
      <c r="B11" s="74"/>
      <c r="C11" s="75" t="s">
        <v>61</v>
      </c>
      <c r="D11" s="76">
        <f>D12+D13</f>
        <v>11821006.42</v>
      </c>
      <c r="E11" s="76">
        <f>E12+E13</f>
        <v>11821006.42</v>
      </c>
      <c r="F11" s="76">
        <f>F12+F13</f>
        <v>11821006.42</v>
      </c>
      <c r="G11" s="77">
        <f>E11-F11</f>
        <v>0</v>
      </c>
      <c r="H11" s="171"/>
    </row>
    <row r="12" spans="1:8" ht="39.75" customHeight="1">
      <c r="A12" s="38"/>
      <c r="B12" s="38"/>
      <c r="C12" s="40" t="s">
        <v>77</v>
      </c>
      <c r="D12" s="42">
        <v>11821006.42</v>
      </c>
      <c r="E12" s="42">
        <v>11821006.42</v>
      </c>
      <c r="F12" s="42">
        <v>11821006.42</v>
      </c>
      <c r="G12" s="72">
        <f aca="true" t="shared" si="0" ref="G12:G61">E12-F12</f>
        <v>0</v>
      </c>
      <c r="H12" s="171"/>
    </row>
    <row r="13" spans="1:8" ht="23.25" customHeight="1">
      <c r="A13" s="38"/>
      <c r="B13" s="38"/>
      <c r="C13" s="40" t="s">
        <v>76</v>
      </c>
      <c r="D13" s="42"/>
      <c r="E13" s="42"/>
      <c r="F13" s="42"/>
      <c r="G13" s="72">
        <f t="shared" si="0"/>
        <v>0</v>
      </c>
      <c r="H13" s="172"/>
    </row>
    <row r="14" spans="1:8" s="9" customFormat="1" ht="23.25" customHeight="1">
      <c r="A14" s="44">
        <v>212000</v>
      </c>
      <c r="B14" s="44"/>
      <c r="C14" s="45" t="s">
        <v>62</v>
      </c>
      <c r="D14" s="46">
        <f>D15+D16+D17</f>
        <v>12170</v>
      </c>
      <c r="E14" s="46">
        <f>E15+E16+E17</f>
        <v>12170</v>
      </c>
      <c r="F14" s="46">
        <f>F15+F16+F17</f>
        <v>11283.869999999999</v>
      </c>
      <c r="G14" s="71">
        <f>G15+G16+G17</f>
        <v>886.1300000000001</v>
      </c>
      <c r="H14" s="168"/>
    </row>
    <row r="15" spans="1:8" s="9" customFormat="1" ht="23.25" customHeight="1">
      <c r="A15" s="39"/>
      <c r="B15" s="39">
        <v>212001</v>
      </c>
      <c r="C15" s="40" t="s">
        <v>12</v>
      </c>
      <c r="D15" s="43"/>
      <c r="E15" s="43"/>
      <c r="F15" s="43"/>
      <c r="G15" s="72">
        <f t="shared" si="0"/>
        <v>0</v>
      </c>
      <c r="H15" s="168"/>
    </row>
    <row r="16" spans="1:8" s="9" customFormat="1" ht="23.25" customHeight="1">
      <c r="A16" s="39"/>
      <c r="B16" s="39">
        <v>212002</v>
      </c>
      <c r="C16" s="40" t="s">
        <v>17</v>
      </c>
      <c r="D16" s="43">
        <v>7670</v>
      </c>
      <c r="E16" s="43">
        <v>7670</v>
      </c>
      <c r="F16" s="43">
        <v>7670</v>
      </c>
      <c r="G16" s="72">
        <f t="shared" si="0"/>
        <v>0</v>
      </c>
      <c r="H16" s="168"/>
    </row>
    <row r="17" spans="1:8" s="9" customFormat="1" ht="23.25" customHeight="1">
      <c r="A17" s="39"/>
      <c r="B17" s="39">
        <v>212003</v>
      </c>
      <c r="C17" s="40" t="s">
        <v>75</v>
      </c>
      <c r="D17" s="43">
        <v>4500</v>
      </c>
      <c r="E17" s="43">
        <v>4500</v>
      </c>
      <c r="F17" s="43">
        <v>3613.87</v>
      </c>
      <c r="G17" s="72">
        <f t="shared" si="0"/>
        <v>886.1300000000001</v>
      </c>
      <c r="H17" s="168"/>
    </row>
    <row r="18" spans="1:8" s="9" customFormat="1" ht="46.5" customHeight="1">
      <c r="A18" s="44">
        <v>213000</v>
      </c>
      <c r="B18" s="44"/>
      <c r="C18" s="45" t="s">
        <v>63</v>
      </c>
      <c r="D18" s="46">
        <f>D19+D20</f>
        <v>3760053.32</v>
      </c>
      <c r="E18" s="46">
        <f>E19+E20</f>
        <v>3760053.32</v>
      </c>
      <c r="F18" s="46">
        <f>F19+F20</f>
        <v>3760053.32</v>
      </c>
      <c r="G18" s="71">
        <f>G19+G20</f>
        <v>0</v>
      </c>
      <c r="H18" s="168"/>
    </row>
    <row r="19" spans="1:8" s="9" customFormat="1" ht="45.75" customHeight="1">
      <c r="A19" s="38"/>
      <c r="B19" s="38"/>
      <c r="C19" s="40" t="s">
        <v>78</v>
      </c>
      <c r="D19" s="42">
        <v>3760053.32</v>
      </c>
      <c r="E19" s="42">
        <v>3760053.32</v>
      </c>
      <c r="F19" s="42">
        <v>3760053.32</v>
      </c>
      <c r="G19" s="72">
        <f t="shared" si="0"/>
        <v>0</v>
      </c>
      <c r="H19" s="168"/>
    </row>
    <row r="20" spans="1:8" s="9" customFormat="1" ht="45" customHeight="1">
      <c r="A20" s="38"/>
      <c r="B20" s="38"/>
      <c r="C20" s="40" t="s">
        <v>79</v>
      </c>
      <c r="D20" s="42"/>
      <c r="E20" s="42"/>
      <c r="F20" s="42"/>
      <c r="G20" s="72">
        <f t="shared" si="0"/>
        <v>0</v>
      </c>
      <c r="H20" s="168"/>
    </row>
    <row r="21" spans="1:8" s="9" customFormat="1" ht="23.25" customHeight="1">
      <c r="A21" s="44">
        <v>221000</v>
      </c>
      <c r="B21" s="44"/>
      <c r="C21" s="45" t="s">
        <v>64</v>
      </c>
      <c r="D21" s="46">
        <f>D22+D23</f>
        <v>95677.73</v>
      </c>
      <c r="E21" s="46">
        <f>E22+E23</f>
        <v>95677.73</v>
      </c>
      <c r="F21" s="46">
        <f>F22+F23</f>
        <v>95677.73</v>
      </c>
      <c r="G21" s="71">
        <f>G22+G23</f>
        <v>0</v>
      </c>
      <c r="H21" s="168"/>
    </row>
    <row r="22" spans="1:8" s="9" customFormat="1" ht="23.25" customHeight="1">
      <c r="A22" s="41"/>
      <c r="B22" s="39">
        <v>221001</v>
      </c>
      <c r="C22" s="40" t="s">
        <v>18</v>
      </c>
      <c r="D22" s="43"/>
      <c r="E22" s="43"/>
      <c r="F22" s="43"/>
      <c r="G22" s="72">
        <f t="shared" si="0"/>
        <v>0</v>
      </c>
      <c r="H22" s="168"/>
    </row>
    <row r="23" spans="1:8" s="9" customFormat="1" ht="23.25" customHeight="1">
      <c r="A23" s="41"/>
      <c r="B23" s="39">
        <v>221002</v>
      </c>
      <c r="C23" s="40" t="s">
        <v>19</v>
      </c>
      <c r="D23" s="43">
        <v>95677.73</v>
      </c>
      <c r="E23" s="43">
        <v>95677.73</v>
      </c>
      <c r="F23" s="43">
        <v>95677.73</v>
      </c>
      <c r="G23" s="72">
        <f t="shared" si="0"/>
        <v>0</v>
      </c>
      <c r="H23" s="168"/>
    </row>
    <row r="24" spans="1:8" s="9" customFormat="1" ht="23.25" customHeight="1">
      <c r="A24" s="44">
        <v>222000</v>
      </c>
      <c r="B24" s="44"/>
      <c r="C24" s="45" t="s">
        <v>65</v>
      </c>
      <c r="D24" s="46">
        <f>D25+D26</f>
        <v>49030</v>
      </c>
      <c r="E24" s="46">
        <f>E25+E26</f>
        <v>49030</v>
      </c>
      <c r="F24" s="46">
        <f>F25+F26</f>
        <v>42191.1</v>
      </c>
      <c r="G24" s="71">
        <f>G25+G26</f>
        <v>6838.9000000000015</v>
      </c>
      <c r="H24" s="168"/>
    </row>
    <row r="25" spans="1:8" ht="23.25" customHeight="1">
      <c r="A25" s="39"/>
      <c r="B25" s="39">
        <v>222001</v>
      </c>
      <c r="C25" s="40" t="s">
        <v>13</v>
      </c>
      <c r="D25" s="43">
        <v>1301.1</v>
      </c>
      <c r="E25" s="43">
        <v>1301.1</v>
      </c>
      <c r="F25" s="43">
        <v>1301.1</v>
      </c>
      <c r="G25" s="72">
        <f t="shared" si="0"/>
        <v>0</v>
      </c>
      <c r="H25" s="168"/>
    </row>
    <row r="26" spans="1:8" ht="23.25" customHeight="1">
      <c r="A26" s="39"/>
      <c r="B26" s="39">
        <v>222002</v>
      </c>
      <c r="C26" s="40" t="s">
        <v>14</v>
      </c>
      <c r="D26" s="43">
        <v>47728.9</v>
      </c>
      <c r="E26" s="43">
        <v>47728.9</v>
      </c>
      <c r="F26" s="43">
        <v>40890</v>
      </c>
      <c r="G26" s="72">
        <f t="shared" si="0"/>
        <v>6838.9000000000015</v>
      </c>
      <c r="H26" s="168"/>
    </row>
    <row r="27" spans="1:8" ht="23.25" customHeight="1">
      <c r="A27" s="44">
        <v>223000</v>
      </c>
      <c r="B27" s="44"/>
      <c r="C27" s="45" t="s">
        <v>66</v>
      </c>
      <c r="D27" s="46">
        <f>D28+D29+D30+D31</f>
        <v>1143500</v>
      </c>
      <c r="E27" s="46">
        <f>E28+E29+E30+E31</f>
        <v>1143500</v>
      </c>
      <c r="F27" s="46">
        <f>F28+F29+F30+F31</f>
        <v>1143500</v>
      </c>
      <c r="G27" s="71">
        <f>G28+G29+G30+G31</f>
        <v>0</v>
      </c>
      <c r="H27" s="168"/>
    </row>
    <row r="28" spans="1:8" ht="23.25" customHeight="1">
      <c r="A28" s="39"/>
      <c r="B28" s="39">
        <v>223001</v>
      </c>
      <c r="C28" s="40" t="s">
        <v>20</v>
      </c>
      <c r="D28" s="43">
        <v>471995.8</v>
      </c>
      <c r="E28" s="43">
        <v>471995.8</v>
      </c>
      <c r="F28" s="43">
        <v>471995.8</v>
      </c>
      <c r="G28" s="72">
        <f t="shared" si="0"/>
        <v>0</v>
      </c>
      <c r="H28" s="168"/>
    </row>
    <row r="29" spans="1:8" ht="23.25" customHeight="1">
      <c r="A29" s="39"/>
      <c r="B29" s="39">
        <v>223002</v>
      </c>
      <c r="C29" s="40" t="s">
        <v>74</v>
      </c>
      <c r="D29" s="43">
        <v>410657.5</v>
      </c>
      <c r="E29" s="43">
        <v>410657.5</v>
      </c>
      <c r="F29" s="43">
        <v>410657.5</v>
      </c>
      <c r="G29" s="72">
        <f t="shared" si="0"/>
        <v>0</v>
      </c>
      <c r="H29" s="168"/>
    </row>
    <row r="30" spans="1:8" s="9" customFormat="1" ht="23.25" customHeight="1">
      <c r="A30" s="39"/>
      <c r="B30" s="39">
        <v>223003</v>
      </c>
      <c r="C30" s="40" t="s">
        <v>21</v>
      </c>
      <c r="D30" s="43">
        <v>260846.7</v>
      </c>
      <c r="E30" s="43">
        <v>260846.7</v>
      </c>
      <c r="F30" s="43">
        <v>260846.7</v>
      </c>
      <c r="G30" s="72">
        <f t="shared" si="0"/>
        <v>0</v>
      </c>
      <c r="H30" s="168"/>
    </row>
    <row r="31" spans="1:8" s="9" customFormat="1" ht="23.25" customHeight="1">
      <c r="A31" s="39"/>
      <c r="B31" s="39">
        <v>223004</v>
      </c>
      <c r="C31" s="40" t="s">
        <v>75</v>
      </c>
      <c r="D31" s="43"/>
      <c r="E31" s="43"/>
      <c r="F31" s="43"/>
      <c r="G31" s="72">
        <f t="shared" si="0"/>
        <v>0</v>
      </c>
      <c r="H31" s="168"/>
    </row>
    <row r="32" spans="1:8" s="9" customFormat="1" ht="41.25" customHeight="1">
      <c r="A32" s="44">
        <v>224000</v>
      </c>
      <c r="B32" s="44"/>
      <c r="C32" s="45" t="s">
        <v>67</v>
      </c>
      <c r="D32" s="46">
        <f>D33+D34</f>
        <v>22050</v>
      </c>
      <c r="E32" s="46">
        <f>E33+E34</f>
        <v>22050</v>
      </c>
      <c r="F32" s="46">
        <f>F33+F34</f>
        <v>22050</v>
      </c>
      <c r="G32" s="71">
        <f>G33+G34</f>
        <v>0</v>
      </c>
      <c r="H32" s="168"/>
    </row>
    <row r="33" spans="1:8" s="9" customFormat="1" ht="21.75" customHeight="1">
      <c r="A33" s="39"/>
      <c r="B33" s="39">
        <v>224001</v>
      </c>
      <c r="C33" s="40" t="s">
        <v>15</v>
      </c>
      <c r="D33" s="43">
        <v>22050</v>
      </c>
      <c r="E33" s="43">
        <v>22050</v>
      </c>
      <c r="F33" s="43">
        <v>22050</v>
      </c>
      <c r="G33" s="72">
        <f t="shared" si="0"/>
        <v>0</v>
      </c>
      <c r="H33" s="168"/>
    </row>
    <row r="34" spans="1:8" s="9" customFormat="1" ht="21.75" customHeight="1">
      <c r="A34" s="39"/>
      <c r="B34" s="39">
        <v>224002</v>
      </c>
      <c r="C34" s="40" t="s">
        <v>16</v>
      </c>
      <c r="D34" s="43"/>
      <c r="E34" s="43"/>
      <c r="F34" s="43"/>
      <c r="G34" s="72">
        <f t="shared" si="0"/>
        <v>0</v>
      </c>
      <c r="H34" s="168"/>
    </row>
    <row r="35" spans="1:8" ht="45" customHeight="1">
      <c r="A35" s="44">
        <v>225000</v>
      </c>
      <c r="B35" s="44"/>
      <c r="C35" s="45" t="s">
        <v>68</v>
      </c>
      <c r="D35" s="46">
        <f>D36+D37+D38+D39+D40+D41</f>
        <v>309248.16</v>
      </c>
      <c r="E35" s="46">
        <f>E36+E37+E38+E39+E40+E41</f>
        <v>309248.16</v>
      </c>
      <c r="F35" s="46">
        <f>F36+F37+F38+F39+F40+F41</f>
        <v>309248.16</v>
      </c>
      <c r="G35" s="71">
        <f>G36+G37+G38+G39+G40+G41</f>
        <v>0</v>
      </c>
      <c r="H35" s="168"/>
    </row>
    <row r="36" spans="1:8" ht="21.75" customHeight="1">
      <c r="A36" s="39"/>
      <c r="B36" s="39">
        <v>225001</v>
      </c>
      <c r="C36" s="40" t="s">
        <v>0</v>
      </c>
      <c r="D36" s="43"/>
      <c r="E36" s="43"/>
      <c r="F36" s="43"/>
      <c r="G36" s="72">
        <f t="shared" si="0"/>
        <v>0</v>
      </c>
      <c r="H36" s="168"/>
    </row>
    <row r="37" spans="1:8" ht="42.75" customHeight="1">
      <c r="A37" s="39"/>
      <c r="B37" s="39">
        <f>B36+1</f>
        <v>225002</v>
      </c>
      <c r="C37" s="40" t="s">
        <v>11</v>
      </c>
      <c r="D37" s="43"/>
      <c r="E37" s="43"/>
      <c r="F37" s="43"/>
      <c r="G37" s="72">
        <f t="shared" si="0"/>
        <v>0</v>
      </c>
      <c r="H37" s="168"/>
    </row>
    <row r="38" spans="1:8" ht="21.75" customHeight="1">
      <c r="A38" s="39"/>
      <c r="B38" s="39">
        <f>B37+1</f>
        <v>225003</v>
      </c>
      <c r="C38" s="40" t="s">
        <v>23</v>
      </c>
      <c r="D38" s="43"/>
      <c r="E38" s="43"/>
      <c r="F38" s="43"/>
      <c r="G38" s="72">
        <f t="shared" si="0"/>
        <v>0</v>
      </c>
      <c r="H38" s="168"/>
    </row>
    <row r="39" spans="1:8" ht="21.75" customHeight="1">
      <c r="A39" s="39"/>
      <c r="B39" s="39">
        <f>B38+1</f>
        <v>225004</v>
      </c>
      <c r="C39" s="40" t="s">
        <v>35</v>
      </c>
      <c r="D39" s="43"/>
      <c r="E39" s="43"/>
      <c r="F39" s="43"/>
      <c r="G39" s="72">
        <f t="shared" si="0"/>
        <v>0</v>
      </c>
      <c r="H39" s="168"/>
    </row>
    <row r="40" spans="1:8" ht="21.75" customHeight="1">
      <c r="A40" s="39"/>
      <c r="B40" s="39">
        <f>B39+1</f>
        <v>225005</v>
      </c>
      <c r="C40" s="40" t="s">
        <v>24</v>
      </c>
      <c r="D40" s="43"/>
      <c r="E40" s="43"/>
      <c r="F40" s="43"/>
      <c r="G40" s="72">
        <f t="shared" si="0"/>
        <v>0</v>
      </c>
      <c r="H40" s="168"/>
    </row>
    <row r="41" spans="1:8" s="9" customFormat="1" ht="21.75" customHeight="1">
      <c r="A41" s="39"/>
      <c r="B41" s="39">
        <f>B40+1</f>
        <v>225006</v>
      </c>
      <c r="C41" s="40" t="s">
        <v>22</v>
      </c>
      <c r="D41" s="43">
        <v>309248.16</v>
      </c>
      <c r="E41" s="43">
        <v>309248.16</v>
      </c>
      <c r="F41" s="43">
        <v>309248.16</v>
      </c>
      <c r="G41" s="72">
        <f t="shared" si="0"/>
        <v>0</v>
      </c>
      <c r="H41" s="168"/>
    </row>
    <row r="42" spans="1:8" s="9" customFormat="1" ht="45" customHeight="1">
      <c r="A42" s="44">
        <v>226000</v>
      </c>
      <c r="B42" s="44"/>
      <c r="C42" s="45" t="s">
        <v>69</v>
      </c>
      <c r="D42" s="46">
        <f>D43+D44+D45+D46+D47+D48+D49</f>
        <v>791401.47</v>
      </c>
      <c r="E42" s="46">
        <f>E43+E44+E45+E46+E47+E48+E49</f>
        <v>791401.47</v>
      </c>
      <c r="F42" s="46">
        <f>F43+F44+F45+F46+F47+F48+F49</f>
        <v>791401.47</v>
      </c>
      <c r="G42" s="71">
        <f>G43+G44+G45+G46+G47+G48+G49</f>
        <v>0</v>
      </c>
      <c r="H42" s="168"/>
    </row>
    <row r="43" spans="1:8" s="9" customFormat="1" ht="21.75" customHeight="1">
      <c r="A43" s="39"/>
      <c r="B43" s="39">
        <v>226001</v>
      </c>
      <c r="C43" s="40" t="s">
        <v>31</v>
      </c>
      <c r="D43" s="43">
        <v>207791.74</v>
      </c>
      <c r="E43" s="43">
        <v>207791.74</v>
      </c>
      <c r="F43" s="43">
        <v>207791.74</v>
      </c>
      <c r="G43" s="72">
        <f t="shared" si="0"/>
        <v>0</v>
      </c>
      <c r="H43" s="168"/>
    </row>
    <row r="44" spans="1:8" ht="21.75" customHeight="1">
      <c r="A44" s="39"/>
      <c r="B44" s="39">
        <f aca="true" t="shared" si="1" ref="B44:B49">B43+1</f>
        <v>226002</v>
      </c>
      <c r="C44" s="40" t="s">
        <v>25</v>
      </c>
      <c r="D44" s="43"/>
      <c r="E44" s="43"/>
      <c r="F44" s="43"/>
      <c r="G44" s="72">
        <f t="shared" si="0"/>
        <v>0</v>
      </c>
      <c r="H44" s="168"/>
    </row>
    <row r="45" spans="1:8" ht="21.75" customHeight="1">
      <c r="A45" s="39"/>
      <c r="B45" s="39">
        <f t="shared" si="1"/>
        <v>226003</v>
      </c>
      <c r="C45" s="40" t="s">
        <v>38</v>
      </c>
      <c r="D45" s="43"/>
      <c r="E45" s="43"/>
      <c r="F45" s="43"/>
      <c r="G45" s="72">
        <f t="shared" si="0"/>
        <v>0</v>
      </c>
      <c r="H45" s="168"/>
    </row>
    <row r="46" spans="1:8" ht="45" customHeight="1">
      <c r="A46" s="39"/>
      <c r="B46" s="39">
        <f t="shared" si="1"/>
        <v>226004</v>
      </c>
      <c r="C46" s="40" t="s">
        <v>36</v>
      </c>
      <c r="D46" s="43">
        <v>18000</v>
      </c>
      <c r="E46" s="43">
        <v>18000</v>
      </c>
      <c r="F46" s="43">
        <v>18000</v>
      </c>
      <c r="G46" s="72">
        <f t="shared" si="0"/>
        <v>0</v>
      </c>
      <c r="H46" s="168"/>
    </row>
    <row r="47" spans="1:8" ht="21.75" customHeight="1">
      <c r="A47" s="39"/>
      <c r="B47" s="39">
        <f t="shared" si="1"/>
        <v>226005</v>
      </c>
      <c r="C47" s="40" t="s">
        <v>26</v>
      </c>
      <c r="D47" s="43">
        <v>13880.34</v>
      </c>
      <c r="E47" s="43">
        <v>13880.34</v>
      </c>
      <c r="F47" s="43">
        <v>13880.34</v>
      </c>
      <c r="G47" s="72">
        <f t="shared" si="0"/>
        <v>0</v>
      </c>
      <c r="H47" s="168"/>
    </row>
    <row r="48" spans="1:8" ht="71.25" customHeight="1">
      <c r="A48" s="39"/>
      <c r="B48" s="39">
        <f t="shared" si="1"/>
        <v>226006</v>
      </c>
      <c r="C48" s="40" t="s">
        <v>27</v>
      </c>
      <c r="D48" s="43">
        <v>157596.92</v>
      </c>
      <c r="E48" s="43">
        <v>157596.92</v>
      </c>
      <c r="F48" s="43">
        <v>157596.92</v>
      </c>
      <c r="G48" s="72">
        <f t="shared" si="0"/>
        <v>0</v>
      </c>
      <c r="H48" s="168"/>
    </row>
    <row r="49" spans="1:8" ht="21.75" customHeight="1">
      <c r="A49" s="39"/>
      <c r="B49" s="39">
        <f t="shared" si="1"/>
        <v>226007</v>
      </c>
      <c r="C49" s="40" t="s">
        <v>28</v>
      </c>
      <c r="D49" s="43">
        <v>394132.47</v>
      </c>
      <c r="E49" s="43">
        <v>394132.47</v>
      </c>
      <c r="F49" s="43">
        <v>394132.47</v>
      </c>
      <c r="G49" s="72">
        <f t="shared" si="0"/>
        <v>0</v>
      </c>
      <c r="H49" s="168"/>
    </row>
    <row r="50" spans="1:8" s="9" customFormat="1" ht="45.75" customHeight="1">
      <c r="A50" s="44">
        <v>262000</v>
      </c>
      <c r="B50" s="44"/>
      <c r="C50" s="45" t="s">
        <v>70</v>
      </c>
      <c r="D50" s="47"/>
      <c r="E50" s="47"/>
      <c r="F50" s="47"/>
      <c r="G50" s="73"/>
      <c r="H50" s="125"/>
    </row>
    <row r="51" spans="1:8" s="9" customFormat="1" ht="45" customHeight="1">
      <c r="A51" s="44">
        <v>290000</v>
      </c>
      <c r="B51" s="44"/>
      <c r="C51" s="45" t="s">
        <v>71</v>
      </c>
      <c r="D51" s="46">
        <f>D52+D53+D54</f>
        <v>110000</v>
      </c>
      <c r="E51" s="46">
        <f>E52+E53+E54</f>
        <v>110000</v>
      </c>
      <c r="F51" s="46">
        <f>F52+F53+F54</f>
        <v>108942.88</v>
      </c>
      <c r="G51" s="71">
        <f>G52+G53+G54</f>
        <v>1057.119999999999</v>
      </c>
      <c r="H51" s="125"/>
    </row>
    <row r="52" spans="1:8" s="9" customFormat="1" ht="42" customHeight="1">
      <c r="A52" s="39"/>
      <c r="B52" s="39">
        <v>290001</v>
      </c>
      <c r="C52" s="40" t="s">
        <v>39</v>
      </c>
      <c r="D52" s="43"/>
      <c r="E52" s="43"/>
      <c r="F52" s="43"/>
      <c r="G52" s="72">
        <f t="shared" si="0"/>
        <v>0</v>
      </c>
      <c r="H52" s="168"/>
    </row>
    <row r="53" spans="1:8" s="9" customFormat="1" ht="24.75" customHeight="1">
      <c r="A53" s="39"/>
      <c r="B53" s="39">
        <v>290002</v>
      </c>
      <c r="C53" s="40" t="s">
        <v>29</v>
      </c>
      <c r="D53" s="43">
        <v>90000</v>
      </c>
      <c r="E53" s="43">
        <v>90000</v>
      </c>
      <c r="F53" s="43">
        <v>90000</v>
      </c>
      <c r="G53" s="72">
        <f t="shared" si="0"/>
        <v>0</v>
      </c>
      <c r="H53" s="168"/>
    </row>
    <row r="54" spans="1:8" s="9" customFormat="1" ht="21.75" customHeight="1">
      <c r="A54" s="39"/>
      <c r="B54" s="39">
        <v>290003</v>
      </c>
      <c r="C54" s="40" t="s">
        <v>19</v>
      </c>
      <c r="D54" s="43">
        <v>20000</v>
      </c>
      <c r="E54" s="43">
        <v>20000</v>
      </c>
      <c r="F54" s="43">
        <v>18942.88</v>
      </c>
      <c r="G54" s="72">
        <f t="shared" si="0"/>
        <v>1057.119999999999</v>
      </c>
      <c r="H54" s="168"/>
    </row>
    <row r="55" spans="1:8" ht="41.25" customHeight="1">
      <c r="A55" s="44">
        <v>340000</v>
      </c>
      <c r="B55" s="44"/>
      <c r="C55" s="45" t="s">
        <v>73</v>
      </c>
      <c r="D55" s="46">
        <f>D56+D57+D58+D59+D60+D61</f>
        <v>2616776.05</v>
      </c>
      <c r="E55" s="46">
        <f>E56+E57+E58+E59+E60+E61</f>
        <v>2456776.05</v>
      </c>
      <c r="F55" s="46">
        <f>F56+F57+F58+F59+F60+F61</f>
        <v>2351757.04</v>
      </c>
      <c r="G55" s="71">
        <f>G56+G57+G58+G59+G60+G61</f>
        <v>105019.01000000001</v>
      </c>
      <c r="H55" s="168"/>
    </row>
    <row r="56" spans="1:8" ht="24.75" customHeight="1">
      <c r="A56" s="39"/>
      <c r="B56" s="39">
        <v>340001</v>
      </c>
      <c r="C56" s="40" t="s">
        <v>3</v>
      </c>
      <c r="D56" s="43">
        <v>1490450</v>
      </c>
      <c r="E56" s="43">
        <v>1370851.05</v>
      </c>
      <c r="F56" s="43">
        <v>1370851.05</v>
      </c>
      <c r="G56" s="72">
        <f t="shared" si="0"/>
        <v>0</v>
      </c>
      <c r="H56" s="168"/>
    </row>
    <row r="57" spans="1:8" ht="24.75" customHeight="1">
      <c r="A57" s="39"/>
      <c r="B57" s="39">
        <f>B56+1</f>
        <v>340002</v>
      </c>
      <c r="C57" s="40" t="s">
        <v>1</v>
      </c>
      <c r="D57" s="43">
        <v>77700</v>
      </c>
      <c r="E57" s="43">
        <v>61359.38</v>
      </c>
      <c r="F57" s="43">
        <v>61359.38</v>
      </c>
      <c r="G57" s="72">
        <f t="shared" si="0"/>
        <v>0</v>
      </c>
      <c r="H57" s="168"/>
    </row>
    <row r="58" spans="1:8" ht="24.75" customHeight="1">
      <c r="A58" s="39"/>
      <c r="B58" s="39">
        <f>B57+1</f>
        <v>340003</v>
      </c>
      <c r="C58" s="40" t="s">
        <v>2</v>
      </c>
      <c r="D58" s="43">
        <v>39741.26</v>
      </c>
      <c r="E58" s="43">
        <v>39741.26</v>
      </c>
      <c r="F58" s="43">
        <v>39741.26</v>
      </c>
      <c r="G58" s="72">
        <f t="shared" si="0"/>
        <v>0</v>
      </c>
      <c r="H58" s="168"/>
    </row>
    <row r="59" spans="1:8" ht="24.75" customHeight="1">
      <c r="A59" s="39"/>
      <c r="B59" s="39">
        <f>B58+1</f>
        <v>340004</v>
      </c>
      <c r="C59" s="40" t="s">
        <v>5</v>
      </c>
      <c r="D59" s="43">
        <v>292307</v>
      </c>
      <c r="E59" s="43">
        <v>292307</v>
      </c>
      <c r="F59" s="43">
        <v>292307</v>
      </c>
      <c r="G59" s="72">
        <f t="shared" si="0"/>
        <v>0</v>
      </c>
      <c r="H59" s="168"/>
    </row>
    <row r="60" spans="1:8" ht="24.75" customHeight="1">
      <c r="A60" s="39"/>
      <c r="B60" s="39">
        <f>B59+1</f>
        <v>340005</v>
      </c>
      <c r="C60" s="40" t="s">
        <v>30</v>
      </c>
      <c r="D60" s="43"/>
      <c r="E60" s="43"/>
      <c r="F60" s="43"/>
      <c r="G60" s="72">
        <f t="shared" si="0"/>
        <v>0</v>
      </c>
      <c r="H60" s="168"/>
    </row>
    <row r="61" spans="1:8" ht="24.75" customHeight="1">
      <c r="A61" s="39"/>
      <c r="B61" s="39">
        <f>B60+1</f>
        <v>340006</v>
      </c>
      <c r="C61" s="40" t="s">
        <v>19</v>
      </c>
      <c r="D61" s="43">
        <v>716577.79</v>
      </c>
      <c r="E61" s="43">
        <v>692517.36</v>
      </c>
      <c r="F61" s="43">
        <v>587498.35</v>
      </c>
      <c r="G61" s="72">
        <f t="shared" si="0"/>
        <v>105019.01000000001</v>
      </c>
      <c r="H61" s="168"/>
    </row>
    <row r="62" spans="1:8" ht="24.75" customHeight="1">
      <c r="A62" s="48"/>
      <c r="B62" s="48"/>
      <c r="C62" s="49" t="s">
        <v>33</v>
      </c>
      <c r="D62" s="46">
        <f>D11+D14+D18+D21+D24+D27+D32+D35+D42+D50+D51+D55</f>
        <v>20730913.15</v>
      </c>
      <c r="E62" s="46">
        <f>E11+E14+E18+E21+E24+E27+E32+E35+E42+E50+E51+E55</f>
        <v>20570913.15</v>
      </c>
      <c r="F62" s="46">
        <f>F11+F14+F18+F21+F24+F27+F32+F35+F42+F50+F51+F55</f>
        <v>20457111.989999995</v>
      </c>
      <c r="G62" s="71">
        <f>G11+G14+G18+G21+G24+G27+G32+G35+G42+G50+G51+G55</f>
        <v>113801.16</v>
      </c>
      <c r="H62" s="124"/>
    </row>
    <row r="64" spans="1:7" s="9" customFormat="1" ht="21.75" customHeight="1">
      <c r="A64" s="1" t="s">
        <v>8</v>
      </c>
      <c r="B64" s="34"/>
      <c r="C64" s="10"/>
      <c r="D64" s="179" t="s">
        <v>184</v>
      </c>
      <c r="E64" s="179"/>
      <c r="F64" s="179"/>
      <c r="G64" s="52"/>
    </row>
    <row r="65" spans="1:7" s="9" customFormat="1" ht="21.75" customHeight="1">
      <c r="A65" s="1"/>
      <c r="B65" s="24"/>
      <c r="C65" s="24"/>
      <c r="D65" s="180" t="s">
        <v>10</v>
      </c>
      <c r="E65" s="180"/>
      <c r="F65" s="180"/>
      <c r="G65" s="51"/>
    </row>
    <row r="66" spans="1:7" s="9" customFormat="1" ht="21.75" customHeight="1">
      <c r="A66" s="1" t="s">
        <v>6</v>
      </c>
      <c r="B66" s="24"/>
      <c r="C66" s="24"/>
      <c r="D66" s="179" t="s">
        <v>185</v>
      </c>
      <c r="E66" s="179"/>
      <c r="F66" s="179"/>
      <c r="G66" s="52"/>
    </row>
    <row r="67" spans="1:7" s="9" customFormat="1" ht="21.75" customHeight="1">
      <c r="A67" s="19" t="s">
        <v>85</v>
      </c>
      <c r="B67" s="35" t="s">
        <v>183</v>
      </c>
      <c r="C67" s="35"/>
      <c r="D67" s="180" t="s">
        <v>10</v>
      </c>
      <c r="E67" s="180"/>
      <c r="F67" s="180"/>
      <c r="G67" s="51"/>
    </row>
    <row r="68" spans="2:7" s="9" customFormat="1" ht="27.75" customHeight="1">
      <c r="B68" s="5"/>
      <c r="C68" s="6"/>
      <c r="D68" s="14"/>
      <c r="E68" s="14"/>
      <c r="F68" s="14"/>
      <c r="G68" s="12"/>
    </row>
    <row r="69" spans="2:7" s="9" customFormat="1" ht="27.75" customHeight="1">
      <c r="B69" s="5"/>
      <c r="C69" s="6"/>
      <c r="D69" s="14"/>
      <c r="E69" s="14"/>
      <c r="F69" s="14"/>
      <c r="G69" s="12"/>
    </row>
    <row r="70" spans="1:7" s="9" customFormat="1" ht="27.75" customHeight="1">
      <c r="A70" s="4"/>
      <c r="B70" s="5"/>
      <c r="C70" s="6"/>
      <c r="D70" s="14"/>
      <c r="E70" s="14"/>
      <c r="F70" s="14"/>
      <c r="G70" s="12"/>
    </row>
    <row r="71" spans="1:7" s="9" customFormat="1" ht="27.75" customHeight="1">
      <c r="A71" s="4"/>
      <c r="B71" s="5"/>
      <c r="C71" s="6"/>
      <c r="D71" s="14"/>
      <c r="E71" s="14"/>
      <c r="F71" s="14"/>
      <c r="G71" s="12"/>
    </row>
    <row r="72" spans="2:7" s="9" customFormat="1" ht="27.75" customHeight="1">
      <c r="B72" s="5"/>
      <c r="C72" s="6"/>
      <c r="D72" s="14"/>
      <c r="E72" s="14"/>
      <c r="F72" s="14"/>
      <c r="G72" s="12"/>
    </row>
    <row r="73" spans="1:7" s="9" customFormat="1" ht="27.75" customHeight="1">
      <c r="A73" s="4"/>
      <c r="B73" s="5"/>
      <c r="C73" s="6"/>
      <c r="D73" s="14"/>
      <c r="E73" s="14"/>
      <c r="F73" s="14"/>
      <c r="G73" s="12"/>
    </row>
    <row r="74" spans="1:7" s="9" customFormat="1" ht="27.75" customHeight="1">
      <c r="A74" s="17"/>
      <c r="B74" s="18"/>
      <c r="C74" s="10"/>
      <c r="D74" s="15"/>
      <c r="E74" s="15"/>
      <c r="F74" s="15"/>
      <c r="G74" s="16"/>
    </row>
    <row r="75" spans="2:7" s="9" customFormat="1" ht="27.75" customHeight="1">
      <c r="B75" s="18"/>
      <c r="C75" s="10"/>
      <c r="D75" s="15"/>
      <c r="E75" s="15"/>
      <c r="F75" s="15"/>
      <c r="G75" s="16"/>
    </row>
  </sheetData>
  <sheetProtection password="CF5E" sheet="1" objects="1" scenarios="1" insertColumns="0" insertRows="0"/>
  <protectedRanges>
    <protectedRange password="CE28" sqref="A2:G3" name="Диапазон9"/>
    <protectedRange password="CE28" sqref="A64:F67" name="Диапазон8"/>
    <protectedRange password="CE28" sqref="D55:E60 F56:F60 F55:G55" name="Диапазон7"/>
    <protectedRange password="CE28" sqref="D44:E54 F52:F54 F44:F49 F50:G51" name="Диапазон6"/>
    <protectedRange password="CE28" sqref="D35:F40 G35" name="Диапазон5"/>
    <protectedRange password="CE28" sqref="D25:F33 G32 G27" name="Диапазон4"/>
    <protectedRange password="CE28" sqref="D25:F33 G32 G27" name="Диапазон3"/>
    <protectedRange password="CE28" sqref="D25:F33 G32 G27" name="Диапазон2"/>
    <protectedRange password="CE28" sqref="D14:F23 G21 G18 G14" name="Диапазон1"/>
  </protectedRanges>
  <autoFilter ref="A10:G62"/>
  <mergeCells count="26">
    <mergeCell ref="D65:F65"/>
    <mergeCell ref="D66:F66"/>
    <mergeCell ref="A4:D4"/>
    <mergeCell ref="D67:F67"/>
    <mergeCell ref="A2:G2"/>
    <mergeCell ref="A3:G3"/>
    <mergeCell ref="A8:A9"/>
    <mergeCell ref="C8:C9"/>
    <mergeCell ref="F8:F9"/>
    <mergeCell ref="G8:G9"/>
    <mergeCell ref="B8:B9"/>
    <mergeCell ref="D8:D9"/>
    <mergeCell ref="E8:E9"/>
    <mergeCell ref="D64:F64"/>
    <mergeCell ref="H35:H41"/>
    <mergeCell ref="H42:H49"/>
    <mergeCell ref="H52:H54"/>
    <mergeCell ref="H55:H61"/>
    <mergeCell ref="H21:H23"/>
    <mergeCell ref="H24:H26"/>
    <mergeCell ref="H27:H31"/>
    <mergeCell ref="H32:H34"/>
    <mergeCell ref="H8:H9"/>
    <mergeCell ref="H11:H13"/>
    <mergeCell ref="H14:H17"/>
    <mergeCell ref="H18:H20"/>
  </mergeCells>
  <printOptions/>
  <pageMargins left="0.19" right="0.23" top="0.34" bottom="0.3" header="0.28" footer="0.26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60" zoomScaleNormal="75" zoomScalePageLayoutView="0" workbookViewId="0" topLeftCell="A1">
      <selection activeCell="E56" sqref="E56"/>
    </sheetView>
  </sheetViews>
  <sheetFormatPr defaultColWidth="9.00390625" defaultRowHeight="12.75"/>
  <cols>
    <col min="1" max="1" width="13.625" style="7" customWidth="1"/>
    <col min="2" max="2" width="20.75390625" style="7" customWidth="1"/>
    <col min="3" max="3" width="55.625" style="7" customWidth="1"/>
    <col min="4" max="6" width="25.375" style="13" customWidth="1"/>
    <col min="7" max="7" width="25.375" style="11" customWidth="1"/>
    <col min="8" max="16384" width="9.125" style="7" customWidth="1"/>
  </cols>
  <sheetData>
    <row r="1" spans="1:7" ht="15.75">
      <c r="A1" s="22"/>
      <c r="B1" s="22"/>
      <c r="C1" s="22"/>
      <c r="D1" s="21"/>
      <c r="E1" s="21"/>
      <c r="F1" s="21"/>
      <c r="G1" s="32" t="s">
        <v>81</v>
      </c>
    </row>
    <row r="2" spans="1:7" s="8" customFormat="1" ht="53.25" customHeight="1">
      <c r="A2" s="182" t="s">
        <v>187</v>
      </c>
      <c r="B2" s="183"/>
      <c r="C2" s="183"/>
      <c r="D2" s="183"/>
      <c r="E2" s="183"/>
      <c r="F2" s="183"/>
      <c r="G2" s="183"/>
    </row>
    <row r="3" spans="1:7" s="1" customFormat="1" ht="16.5" customHeight="1">
      <c r="A3" s="194"/>
      <c r="B3" s="195"/>
      <c r="C3" s="195"/>
      <c r="D3" s="195"/>
      <c r="E3" s="195"/>
      <c r="F3" s="195"/>
      <c r="G3" s="195"/>
    </row>
    <row r="4" spans="1:7" s="1" customFormat="1" ht="25.5" customHeight="1">
      <c r="A4" s="198" t="str">
        <f>бюджет!A4</f>
        <v>Наименование учреждения </v>
      </c>
      <c r="B4" s="198"/>
      <c r="C4" s="198"/>
      <c r="D4" s="127" t="str">
        <f>бюджет!E4</f>
        <v>КГБУ СО "Пансионат "Кедр""</v>
      </c>
      <c r="E4" s="126"/>
      <c r="F4" s="126"/>
      <c r="G4" s="126"/>
    </row>
    <row r="5" spans="1:7" s="1" customFormat="1" ht="25.5" customHeight="1">
      <c r="A5" s="196" t="s">
        <v>87</v>
      </c>
      <c r="B5" s="50"/>
      <c r="C5" s="50"/>
      <c r="D5" s="50"/>
      <c r="E5" s="50"/>
      <c r="F5" s="50"/>
      <c r="G5" s="50"/>
    </row>
    <row r="6" spans="1:7" s="1" customFormat="1" ht="19.5" customHeight="1" thickBot="1">
      <c r="A6" s="197"/>
      <c r="B6" s="120">
        <f>'доходы-расходы'!D11</f>
        <v>1066578.63</v>
      </c>
      <c r="C6" s="57" t="s">
        <v>37</v>
      </c>
      <c r="D6" s="21"/>
      <c r="E6" s="21"/>
      <c r="F6" s="21"/>
      <c r="G6" s="61" t="s">
        <v>37</v>
      </c>
    </row>
    <row r="7" spans="1:7" ht="38.25" customHeight="1">
      <c r="A7" s="186" t="s">
        <v>4</v>
      </c>
      <c r="B7" s="173" t="s">
        <v>7</v>
      </c>
      <c r="C7" s="173" t="s">
        <v>32</v>
      </c>
      <c r="D7" s="175" t="s">
        <v>83</v>
      </c>
      <c r="E7" s="177" t="s">
        <v>84</v>
      </c>
      <c r="F7" s="188" t="s">
        <v>9</v>
      </c>
      <c r="G7" s="192" t="s">
        <v>51</v>
      </c>
    </row>
    <row r="8" spans="1:7" ht="42" customHeight="1" thickBot="1">
      <c r="A8" s="187"/>
      <c r="B8" s="174"/>
      <c r="C8" s="174"/>
      <c r="D8" s="176"/>
      <c r="E8" s="178"/>
      <c r="F8" s="189"/>
      <c r="G8" s="193"/>
    </row>
    <row r="9" spans="1:7" ht="15.75" customHeight="1" thickBot="1">
      <c r="A9" s="2">
        <v>1</v>
      </c>
      <c r="B9" s="3">
        <f>A9+1</f>
        <v>2</v>
      </c>
      <c r="C9" s="3">
        <f>B9+1</f>
        <v>3</v>
      </c>
      <c r="D9" s="3">
        <f>C9+1</f>
        <v>4</v>
      </c>
      <c r="E9" s="3">
        <v>5</v>
      </c>
      <c r="F9" s="3">
        <v>6</v>
      </c>
      <c r="G9" s="3">
        <v>7</v>
      </c>
    </row>
    <row r="10" spans="1:7" ht="23.25" customHeight="1">
      <c r="A10" s="44">
        <v>211000</v>
      </c>
      <c r="B10" s="44"/>
      <c r="C10" s="45" t="s">
        <v>61</v>
      </c>
      <c r="D10" s="46">
        <f>D11+D12</f>
        <v>0</v>
      </c>
      <c r="E10" s="46">
        <f>E11+E12</f>
        <v>0</v>
      </c>
      <c r="F10" s="46">
        <f>F11+F12</f>
        <v>0</v>
      </c>
      <c r="G10" s="46">
        <f>E10-F10</f>
        <v>0</v>
      </c>
    </row>
    <row r="11" spans="1:7" s="9" customFormat="1" ht="40.5" customHeight="1">
      <c r="A11" s="38"/>
      <c r="B11" s="38"/>
      <c r="C11" s="40" t="s">
        <v>77</v>
      </c>
      <c r="D11" s="42"/>
      <c r="E11" s="42"/>
      <c r="F11" s="42"/>
      <c r="G11" s="55">
        <f aca="true" t="shared" si="0" ref="G11:G61">E11-F11</f>
        <v>0</v>
      </c>
    </row>
    <row r="12" spans="1:7" s="9" customFormat="1" ht="24.75" customHeight="1">
      <c r="A12" s="38"/>
      <c r="B12" s="38"/>
      <c r="C12" s="40" t="s">
        <v>76</v>
      </c>
      <c r="D12" s="42"/>
      <c r="E12" s="42"/>
      <c r="F12" s="42"/>
      <c r="G12" s="55">
        <f t="shared" si="0"/>
        <v>0</v>
      </c>
    </row>
    <row r="13" spans="1:7" s="9" customFormat="1" ht="23.25" customHeight="1">
      <c r="A13" s="44">
        <v>212000</v>
      </c>
      <c r="B13" s="44"/>
      <c r="C13" s="45" t="s">
        <v>62</v>
      </c>
      <c r="D13" s="46">
        <f>D14+D15+D16</f>
        <v>0</v>
      </c>
      <c r="E13" s="46">
        <f>E14+E15+E16</f>
        <v>0</v>
      </c>
      <c r="F13" s="46">
        <f>F14+F15+F16</f>
        <v>0</v>
      </c>
      <c r="G13" s="46">
        <f t="shared" si="0"/>
        <v>0</v>
      </c>
    </row>
    <row r="14" spans="1:7" s="9" customFormat="1" ht="23.25" customHeight="1">
      <c r="A14" s="39"/>
      <c r="B14" s="39">
        <v>212001</v>
      </c>
      <c r="C14" s="40" t="s">
        <v>12</v>
      </c>
      <c r="D14" s="43"/>
      <c r="E14" s="43"/>
      <c r="F14" s="43"/>
      <c r="G14" s="55">
        <f t="shared" si="0"/>
        <v>0</v>
      </c>
    </row>
    <row r="15" spans="1:7" s="9" customFormat="1" ht="23.25" customHeight="1">
      <c r="A15" s="39"/>
      <c r="B15" s="39">
        <v>212002</v>
      </c>
      <c r="C15" s="40" t="s">
        <v>17</v>
      </c>
      <c r="D15" s="43"/>
      <c r="E15" s="43"/>
      <c r="F15" s="43"/>
      <c r="G15" s="55">
        <f t="shared" si="0"/>
        <v>0</v>
      </c>
    </row>
    <row r="16" spans="1:7" s="9" customFormat="1" ht="23.25" customHeight="1">
      <c r="A16" s="39"/>
      <c r="B16" s="39">
        <v>212003</v>
      </c>
      <c r="C16" s="40" t="s">
        <v>75</v>
      </c>
      <c r="D16" s="43"/>
      <c r="E16" s="43"/>
      <c r="F16" s="43"/>
      <c r="G16" s="55">
        <f t="shared" si="0"/>
        <v>0</v>
      </c>
    </row>
    <row r="17" spans="1:7" s="9" customFormat="1" ht="43.5" customHeight="1">
      <c r="A17" s="44">
        <v>213000</v>
      </c>
      <c r="B17" s="44"/>
      <c r="C17" s="45" t="s">
        <v>63</v>
      </c>
      <c r="D17" s="46">
        <f>D18+D19</f>
        <v>0</v>
      </c>
      <c r="E17" s="46">
        <f>E18+E19</f>
        <v>0</v>
      </c>
      <c r="F17" s="46">
        <f>F18+F19</f>
        <v>0</v>
      </c>
      <c r="G17" s="46">
        <f t="shared" si="0"/>
        <v>0</v>
      </c>
    </row>
    <row r="18" spans="1:7" s="9" customFormat="1" ht="41.25" customHeight="1">
      <c r="A18" s="38"/>
      <c r="B18" s="38"/>
      <c r="C18" s="40" t="s">
        <v>78</v>
      </c>
      <c r="D18" s="42"/>
      <c r="E18" s="42"/>
      <c r="F18" s="42"/>
      <c r="G18" s="55">
        <f t="shared" si="0"/>
        <v>0</v>
      </c>
    </row>
    <row r="19" spans="1:7" s="9" customFormat="1" ht="41.25" customHeight="1">
      <c r="A19" s="38"/>
      <c r="B19" s="38"/>
      <c r="C19" s="40" t="s">
        <v>79</v>
      </c>
      <c r="D19" s="42"/>
      <c r="E19" s="42"/>
      <c r="F19" s="42"/>
      <c r="G19" s="55">
        <f t="shared" si="0"/>
        <v>0</v>
      </c>
    </row>
    <row r="20" spans="1:7" ht="23.25" customHeight="1">
      <c r="A20" s="44">
        <v>221000</v>
      </c>
      <c r="B20" s="44"/>
      <c r="C20" s="45" t="s">
        <v>64</v>
      </c>
      <c r="D20" s="46">
        <f>D21+D22</f>
        <v>0</v>
      </c>
      <c r="E20" s="46">
        <f>E21+E22</f>
        <v>0</v>
      </c>
      <c r="F20" s="46">
        <f>F21+F22</f>
        <v>0</v>
      </c>
      <c r="G20" s="46">
        <f t="shared" si="0"/>
        <v>0</v>
      </c>
    </row>
    <row r="21" spans="1:7" ht="23.25" customHeight="1">
      <c r="A21" s="41"/>
      <c r="B21" s="39">
        <v>221001</v>
      </c>
      <c r="C21" s="40" t="s">
        <v>18</v>
      </c>
      <c r="D21" s="43"/>
      <c r="E21" s="43"/>
      <c r="F21" s="43"/>
      <c r="G21" s="55">
        <f t="shared" si="0"/>
        <v>0</v>
      </c>
    </row>
    <row r="22" spans="1:7" ht="23.25" customHeight="1">
      <c r="A22" s="41"/>
      <c r="B22" s="39">
        <v>221002</v>
      </c>
      <c r="C22" s="40" t="s">
        <v>19</v>
      </c>
      <c r="D22" s="43"/>
      <c r="E22" s="43"/>
      <c r="F22" s="43"/>
      <c r="G22" s="55">
        <f t="shared" si="0"/>
        <v>0</v>
      </c>
    </row>
    <row r="23" spans="1:7" ht="23.25" customHeight="1">
      <c r="A23" s="44">
        <v>222000</v>
      </c>
      <c r="B23" s="44"/>
      <c r="C23" s="45" t="s">
        <v>65</v>
      </c>
      <c r="D23" s="46">
        <f>D24+D25</f>
        <v>0</v>
      </c>
      <c r="E23" s="46">
        <f>E24+E25</f>
        <v>0</v>
      </c>
      <c r="F23" s="46">
        <f>F24+F25</f>
        <v>0</v>
      </c>
      <c r="G23" s="46">
        <f t="shared" si="0"/>
        <v>0</v>
      </c>
    </row>
    <row r="24" spans="1:7" ht="23.25" customHeight="1">
      <c r="A24" s="39"/>
      <c r="B24" s="39">
        <v>222001</v>
      </c>
      <c r="C24" s="40" t="s">
        <v>13</v>
      </c>
      <c r="D24" s="43"/>
      <c r="E24" s="43"/>
      <c r="F24" s="43"/>
      <c r="G24" s="55">
        <f t="shared" si="0"/>
        <v>0</v>
      </c>
    </row>
    <row r="25" spans="1:7" s="9" customFormat="1" ht="23.25" customHeight="1">
      <c r="A25" s="39"/>
      <c r="B25" s="39">
        <v>222002</v>
      </c>
      <c r="C25" s="40" t="s">
        <v>14</v>
      </c>
      <c r="D25" s="43"/>
      <c r="E25" s="43"/>
      <c r="F25" s="43"/>
      <c r="G25" s="55">
        <f t="shared" si="0"/>
        <v>0</v>
      </c>
    </row>
    <row r="26" spans="1:7" s="9" customFormat="1" ht="23.25" customHeight="1">
      <c r="A26" s="44">
        <v>223000</v>
      </c>
      <c r="B26" s="44"/>
      <c r="C26" s="45" t="s">
        <v>66</v>
      </c>
      <c r="D26" s="46">
        <f>D27+D28+D29+D30</f>
        <v>820391.93</v>
      </c>
      <c r="E26" s="46">
        <f>E27+E28+E29+E30</f>
        <v>820391.93</v>
      </c>
      <c r="F26" s="46">
        <f>F27+F28+F29+F30</f>
        <v>820391.93</v>
      </c>
      <c r="G26" s="46">
        <f t="shared" si="0"/>
        <v>0</v>
      </c>
    </row>
    <row r="27" spans="1:7" s="9" customFormat="1" ht="21" customHeight="1">
      <c r="A27" s="39"/>
      <c r="B27" s="39">
        <v>223001</v>
      </c>
      <c r="C27" s="40" t="s">
        <v>20</v>
      </c>
      <c r="D27" s="43">
        <v>273124.43</v>
      </c>
      <c r="E27" s="43">
        <v>273124.43</v>
      </c>
      <c r="F27" s="43">
        <v>273124.43</v>
      </c>
      <c r="G27" s="55">
        <f t="shared" si="0"/>
        <v>0</v>
      </c>
    </row>
    <row r="28" spans="1:7" s="9" customFormat="1" ht="21.75" customHeight="1">
      <c r="A28" s="39"/>
      <c r="B28" s="39">
        <v>223002</v>
      </c>
      <c r="C28" s="40" t="s">
        <v>74</v>
      </c>
      <c r="D28" s="43">
        <v>365964.4</v>
      </c>
      <c r="E28" s="43">
        <v>365964.4</v>
      </c>
      <c r="F28" s="43">
        <v>365964.4</v>
      </c>
      <c r="G28" s="55">
        <f t="shared" si="0"/>
        <v>0</v>
      </c>
    </row>
    <row r="29" spans="1:7" s="9" customFormat="1" ht="21.75" customHeight="1">
      <c r="A29" s="39"/>
      <c r="B29" s="39">
        <v>223003</v>
      </c>
      <c r="C29" s="40" t="s">
        <v>21</v>
      </c>
      <c r="D29" s="43">
        <v>181303.1</v>
      </c>
      <c r="E29" s="43">
        <v>181303.1</v>
      </c>
      <c r="F29" s="43">
        <v>181303.1</v>
      </c>
      <c r="G29" s="55">
        <f t="shared" si="0"/>
        <v>0</v>
      </c>
    </row>
    <row r="30" spans="1:7" ht="21.75" customHeight="1">
      <c r="A30" s="39"/>
      <c r="B30" s="39">
        <v>223004</v>
      </c>
      <c r="C30" s="40" t="s">
        <v>75</v>
      </c>
      <c r="D30" s="43"/>
      <c r="E30" s="43"/>
      <c r="F30" s="43"/>
      <c r="G30" s="55">
        <f t="shared" si="0"/>
        <v>0</v>
      </c>
    </row>
    <row r="31" spans="1:7" ht="44.25" customHeight="1">
      <c r="A31" s="44">
        <v>224000</v>
      </c>
      <c r="B31" s="44"/>
      <c r="C31" s="45" t="s">
        <v>67</v>
      </c>
      <c r="D31" s="46">
        <f>D32+D33</f>
        <v>0</v>
      </c>
      <c r="E31" s="46">
        <f>E32+E33</f>
        <v>0</v>
      </c>
      <c r="F31" s="46">
        <f>F32+F33</f>
        <v>0</v>
      </c>
      <c r="G31" s="46">
        <f t="shared" si="0"/>
        <v>0</v>
      </c>
    </row>
    <row r="32" spans="1:7" ht="21.75" customHeight="1">
      <c r="A32" s="39"/>
      <c r="B32" s="39">
        <v>224001</v>
      </c>
      <c r="C32" s="40" t="s">
        <v>15</v>
      </c>
      <c r="D32" s="43"/>
      <c r="E32" s="43"/>
      <c r="F32" s="43"/>
      <c r="G32" s="55">
        <f t="shared" si="0"/>
        <v>0</v>
      </c>
    </row>
    <row r="33" spans="1:7" ht="21.75" customHeight="1">
      <c r="A33" s="39"/>
      <c r="B33" s="39">
        <v>224002</v>
      </c>
      <c r="C33" s="40" t="s">
        <v>16</v>
      </c>
      <c r="D33" s="43"/>
      <c r="E33" s="43"/>
      <c r="F33" s="43"/>
      <c r="G33" s="55">
        <f t="shared" si="0"/>
        <v>0</v>
      </c>
    </row>
    <row r="34" spans="1:7" ht="46.5" customHeight="1">
      <c r="A34" s="44">
        <v>225000</v>
      </c>
      <c r="B34" s="44"/>
      <c r="C34" s="45" t="s">
        <v>68</v>
      </c>
      <c r="D34" s="46">
        <f>D35+D36+D37+D38+D39+D40</f>
        <v>1944901.6099999999</v>
      </c>
      <c r="E34" s="46">
        <f>E35+E36+E37+E38+E39+E40</f>
        <v>1944901.6099999999</v>
      </c>
      <c r="F34" s="46">
        <f>F35+F36+F37+F38+F39+F40</f>
        <v>1943735.29</v>
      </c>
      <c r="G34" s="46">
        <f t="shared" si="0"/>
        <v>1166.3199999998324</v>
      </c>
    </row>
    <row r="35" spans="1:7" ht="21.75" customHeight="1">
      <c r="A35" s="39"/>
      <c r="B35" s="39">
        <v>225001</v>
      </c>
      <c r="C35" s="40" t="s">
        <v>0</v>
      </c>
      <c r="D35" s="43"/>
      <c r="E35" s="43"/>
      <c r="F35" s="43"/>
      <c r="G35" s="55">
        <f t="shared" si="0"/>
        <v>0</v>
      </c>
    </row>
    <row r="36" spans="1:7" s="9" customFormat="1" ht="21.75" customHeight="1">
      <c r="A36" s="39"/>
      <c r="B36" s="39">
        <f>B35+1</f>
        <v>225002</v>
      </c>
      <c r="C36" s="40" t="s">
        <v>11</v>
      </c>
      <c r="D36" s="43">
        <v>738258.23</v>
      </c>
      <c r="E36" s="43">
        <v>738258.23</v>
      </c>
      <c r="F36" s="43">
        <v>738258.23</v>
      </c>
      <c r="G36" s="55">
        <f t="shared" si="0"/>
        <v>0</v>
      </c>
    </row>
    <row r="37" spans="1:7" s="9" customFormat="1" ht="21.75" customHeight="1">
      <c r="A37" s="39"/>
      <c r="B37" s="39">
        <f>B36+1</f>
        <v>225003</v>
      </c>
      <c r="C37" s="40" t="s">
        <v>23</v>
      </c>
      <c r="D37" s="43">
        <v>38935</v>
      </c>
      <c r="E37" s="43">
        <v>38935</v>
      </c>
      <c r="F37" s="43">
        <v>38935</v>
      </c>
      <c r="G37" s="55">
        <f t="shared" si="0"/>
        <v>0</v>
      </c>
    </row>
    <row r="38" spans="1:7" s="9" customFormat="1" ht="21.75" customHeight="1">
      <c r="A38" s="39"/>
      <c r="B38" s="39">
        <f>B37+1</f>
        <v>225004</v>
      </c>
      <c r="C38" s="40" t="s">
        <v>35</v>
      </c>
      <c r="D38" s="43">
        <v>72000</v>
      </c>
      <c r="E38" s="43">
        <v>72000</v>
      </c>
      <c r="F38" s="43">
        <v>72000</v>
      </c>
      <c r="G38" s="55">
        <f t="shared" si="0"/>
        <v>0</v>
      </c>
    </row>
    <row r="39" spans="1:7" ht="21.75" customHeight="1">
      <c r="A39" s="39"/>
      <c r="B39" s="39">
        <f>B38+1</f>
        <v>225005</v>
      </c>
      <c r="C39" s="40" t="s">
        <v>24</v>
      </c>
      <c r="D39" s="43">
        <v>493265.3</v>
      </c>
      <c r="E39" s="43">
        <v>493265.3</v>
      </c>
      <c r="F39" s="43">
        <v>493265.3</v>
      </c>
      <c r="G39" s="55">
        <f t="shared" si="0"/>
        <v>0</v>
      </c>
    </row>
    <row r="40" spans="1:7" ht="21.75" customHeight="1">
      <c r="A40" s="39"/>
      <c r="B40" s="39">
        <f>B39+1</f>
        <v>225006</v>
      </c>
      <c r="C40" s="40" t="s">
        <v>22</v>
      </c>
      <c r="D40" s="43">
        <v>602443.08</v>
      </c>
      <c r="E40" s="43">
        <v>602443.08</v>
      </c>
      <c r="F40" s="43">
        <v>601276.76</v>
      </c>
      <c r="G40" s="55">
        <f t="shared" si="0"/>
        <v>1166.3199999999488</v>
      </c>
    </row>
    <row r="41" spans="1:7" ht="20.25" customHeight="1">
      <c r="A41" s="44">
        <v>226000</v>
      </c>
      <c r="B41" s="44"/>
      <c r="C41" s="45" t="s">
        <v>69</v>
      </c>
      <c r="D41" s="46">
        <f>D42+D43+D44+D45+D46+D47+D48</f>
        <v>0</v>
      </c>
      <c r="E41" s="46">
        <f>E42+E43+E44+E45+E46+E47+E48</f>
        <v>0</v>
      </c>
      <c r="F41" s="46">
        <f>F42+F43+F44+F45+F46+F47+F48</f>
        <v>0</v>
      </c>
      <c r="G41" s="46">
        <f t="shared" si="0"/>
        <v>0</v>
      </c>
    </row>
    <row r="42" spans="1:7" ht="21.75" customHeight="1">
      <c r="A42" s="39"/>
      <c r="B42" s="39">
        <v>226001</v>
      </c>
      <c r="C42" s="40" t="s">
        <v>31</v>
      </c>
      <c r="D42" s="43"/>
      <c r="E42" s="43"/>
      <c r="F42" s="43"/>
      <c r="G42" s="55">
        <f t="shared" si="0"/>
        <v>0</v>
      </c>
    </row>
    <row r="43" spans="1:7" ht="21.75" customHeight="1">
      <c r="A43" s="39"/>
      <c r="B43" s="39">
        <f aca="true" t="shared" si="1" ref="B43:B48">B42+1</f>
        <v>226002</v>
      </c>
      <c r="C43" s="40" t="s">
        <v>25</v>
      </c>
      <c r="D43" s="43"/>
      <c r="E43" s="43"/>
      <c r="F43" s="43"/>
      <c r="G43" s="55">
        <f t="shared" si="0"/>
        <v>0</v>
      </c>
    </row>
    <row r="44" spans="1:7" ht="21.75" customHeight="1">
      <c r="A44" s="39"/>
      <c r="B44" s="39">
        <f t="shared" si="1"/>
        <v>226003</v>
      </c>
      <c r="C44" s="40" t="s">
        <v>38</v>
      </c>
      <c r="D44" s="43"/>
      <c r="E44" s="43"/>
      <c r="F44" s="43"/>
      <c r="G44" s="55">
        <f t="shared" si="0"/>
        <v>0</v>
      </c>
    </row>
    <row r="45" spans="1:7" s="9" customFormat="1" ht="21.75" customHeight="1">
      <c r="A45" s="39"/>
      <c r="B45" s="39">
        <f t="shared" si="1"/>
        <v>226004</v>
      </c>
      <c r="C45" s="40" t="s">
        <v>36</v>
      </c>
      <c r="D45" s="43"/>
      <c r="E45" s="43"/>
      <c r="F45" s="43"/>
      <c r="G45" s="55">
        <f t="shared" si="0"/>
        <v>0</v>
      </c>
    </row>
    <row r="46" spans="1:7" s="9" customFormat="1" ht="21.75" customHeight="1">
      <c r="A46" s="39"/>
      <c r="B46" s="39">
        <f t="shared" si="1"/>
        <v>226005</v>
      </c>
      <c r="C46" s="40" t="s">
        <v>26</v>
      </c>
      <c r="D46" s="43"/>
      <c r="E46" s="43"/>
      <c r="F46" s="43"/>
      <c r="G46" s="55">
        <f t="shared" si="0"/>
        <v>0</v>
      </c>
    </row>
    <row r="47" spans="1:7" s="9" customFormat="1" ht="21.75" customHeight="1">
      <c r="A47" s="39"/>
      <c r="B47" s="39">
        <f t="shared" si="1"/>
        <v>226006</v>
      </c>
      <c r="C47" s="40" t="s">
        <v>27</v>
      </c>
      <c r="D47" s="43"/>
      <c r="E47" s="43"/>
      <c r="F47" s="43"/>
      <c r="G47" s="55">
        <f t="shared" si="0"/>
        <v>0</v>
      </c>
    </row>
    <row r="48" spans="1:7" s="9" customFormat="1" ht="21.75" customHeight="1">
      <c r="A48" s="39"/>
      <c r="B48" s="39">
        <f t="shared" si="1"/>
        <v>226007</v>
      </c>
      <c r="C48" s="40" t="s">
        <v>28</v>
      </c>
      <c r="D48" s="43"/>
      <c r="E48" s="43"/>
      <c r="F48" s="43"/>
      <c r="G48" s="55">
        <f t="shared" si="0"/>
        <v>0</v>
      </c>
    </row>
    <row r="49" spans="1:7" s="9" customFormat="1" ht="44.25" customHeight="1">
      <c r="A49" s="44">
        <v>262000</v>
      </c>
      <c r="B49" s="44"/>
      <c r="C49" s="45" t="s">
        <v>70</v>
      </c>
      <c r="D49" s="47"/>
      <c r="E49" s="47"/>
      <c r="F49" s="47"/>
      <c r="G49" s="46">
        <f t="shared" si="0"/>
        <v>0</v>
      </c>
    </row>
    <row r="50" spans="1:7" s="9" customFormat="1" ht="24" customHeight="1">
      <c r="A50" s="44">
        <v>290000</v>
      </c>
      <c r="B50" s="44"/>
      <c r="C50" s="45" t="s">
        <v>71</v>
      </c>
      <c r="D50" s="46">
        <f>D51+D52+D53</f>
        <v>0</v>
      </c>
      <c r="E50" s="46">
        <f>E51+E52+E53</f>
        <v>0</v>
      </c>
      <c r="F50" s="46">
        <f>F51+F52+F53</f>
        <v>0</v>
      </c>
      <c r="G50" s="46">
        <f t="shared" si="0"/>
        <v>0</v>
      </c>
    </row>
    <row r="51" spans="1:7" ht="21" customHeight="1">
      <c r="A51" s="39"/>
      <c r="B51" s="39">
        <v>290001</v>
      </c>
      <c r="C51" s="40" t="s">
        <v>39</v>
      </c>
      <c r="D51" s="43"/>
      <c r="E51" s="43"/>
      <c r="F51" s="43"/>
      <c r="G51" s="55">
        <f t="shared" si="0"/>
        <v>0</v>
      </c>
    </row>
    <row r="52" spans="1:7" ht="24.75" customHeight="1">
      <c r="A52" s="39"/>
      <c r="B52" s="39">
        <v>290002</v>
      </c>
      <c r="C52" s="40" t="s">
        <v>29</v>
      </c>
      <c r="D52" s="43"/>
      <c r="E52" s="43"/>
      <c r="F52" s="43"/>
      <c r="G52" s="55">
        <f t="shared" si="0"/>
        <v>0</v>
      </c>
    </row>
    <row r="53" spans="1:7" ht="24.75" customHeight="1">
      <c r="A53" s="39"/>
      <c r="B53" s="39">
        <v>290003</v>
      </c>
      <c r="C53" s="40" t="s">
        <v>19</v>
      </c>
      <c r="D53" s="43"/>
      <c r="E53" s="43"/>
      <c r="F53" s="43"/>
      <c r="G53" s="55">
        <f t="shared" si="0"/>
        <v>0</v>
      </c>
    </row>
    <row r="54" spans="1:7" ht="51" customHeight="1">
      <c r="A54" s="44">
        <v>310000</v>
      </c>
      <c r="B54" s="44"/>
      <c r="C54" s="45" t="s">
        <v>72</v>
      </c>
      <c r="D54" s="47"/>
      <c r="E54" s="47"/>
      <c r="F54" s="47"/>
      <c r="G54" s="46">
        <f t="shared" si="0"/>
        <v>0</v>
      </c>
    </row>
    <row r="55" spans="1:7" ht="43.5" customHeight="1">
      <c r="A55" s="44">
        <v>340000</v>
      </c>
      <c r="B55" s="44"/>
      <c r="C55" s="45" t="s">
        <v>73</v>
      </c>
      <c r="D55" s="46">
        <f>D56+D57+D58+D59+D60+D61</f>
        <v>5812115.71</v>
      </c>
      <c r="E55" s="46">
        <f>E56+E57+E58+E59+E60+E61</f>
        <v>5923469.89</v>
      </c>
      <c r="F55" s="46">
        <f>F56+F57+F58+F59+F60+F61</f>
        <v>5878893.59</v>
      </c>
      <c r="G55" s="46">
        <f t="shared" si="0"/>
        <v>44576.299999999814</v>
      </c>
    </row>
    <row r="56" spans="1:7" ht="24.75" customHeight="1">
      <c r="A56" s="39"/>
      <c r="B56" s="39">
        <v>340001</v>
      </c>
      <c r="C56" s="40" t="s">
        <v>3</v>
      </c>
      <c r="D56" s="43">
        <v>4636383.58</v>
      </c>
      <c r="E56" s="43">
        <v>4747737.76</v>
      </c>
      <c r="F56" s="43">
        <v>4703161.46</v>
      </c>
      <c r="G56" s="55">
        <f t="shared" si="0"/>
        <v>44576.299999999814</v>
      </c>
    </row>
    <row r="57" spans="1:7" ht="24.75" customHeight="1">
      <c r="A57" s="39"/>
      <c r="B57" s="39">
        <f>B56+1</f>
        <v>340002</v>
      </c>
      <c r="C57" s="40" t="s">
        <v>1</v>
      </c>
      <c r="D57" s="43">
        <v>1163699.16</v>
      </c>
      <c r="E57" s="43">
        <v>1163699.16</v>
      </c>
      <c r="F57" s="43">
        <v>1163699.16</v>
      </c>
      <c r="G57" s="55">
        <f t="shared" si="0"/>
        <v>0</v>
      </c>
    </row>
    <row r="58" spans="1:7" ht="24.75" customHeight="1">
      <c r="A58" s="39"/>
      <c r="B58" s="39">
        <f>B57+1</f>
        <v>340003</v>
      </c>
      <c r="C58" s="40" t="s">
        <v>2</v>
      </c>
      <c r="D58" s="43">
        <v>12032.97</v>
      </c>
      <c r="E58" s="43">
        <v>12032.97</v>
      </c>
      <c r="F58" s="43">
        <v>12032.97</v>
      </c>
      <c r="G58" s="55">
        <f t="shared" si="0"/>
        <v>0</v>
      </c>
    </row>
    <row r="59" spans="1:7" ht="24.75" customHeight="1">
      <c r="A59" s="39"/>
      <c r="B59" s="39">
        <f>B58+1</f>
        <v>340004</v>
      </c>
      <c r="C59" s="40" t="s">
        <v>5</v>
      </c>
      <c r="D59" s="43"/>
      <c r="E59" s="43"/>
      <c r="F59" s="43"/>
      <c r="G59" s="55">
        <f t="shared" si="0"/>
        <v>0</v>
      </c>
    </row>
    <row r="60" spans="1:7" ht="24.75" customHeight="1">
      <c r="A60" s="39"/>
      <c r="B60" s="39">
        <f>B59+1</f>
        <v>340005</v>
      </c>
      <c r="C60" s="40" t="s">
        <v>30</v>
      </c>
      <c r="D60" s="43"/>
      <c r="E60" s="43"/>
      <c r="F60" s="43"/>
      <c r="G60" s="55">
        <f t="shared" si="0"/>
        <v>0</v>
      </c>
    </row>
    <row r="61" spans="1:7" ht="23.25">
      <c r="A61" s="39"/>
      <c r="B61" s="39">
        <f>B60+1</f>
        <v>340006</v>
      </c>
      <c r="C61" s="40" t="s">
        <v>19</v>
      </c>
      <c r="D61" s="43"/>
      <c r="E61" s="43"/>
      <c r="F61" s="43"/>
      <c r="G61" s="55">
        <f t="shared" si="0"/>
        <v>0</v>
      </c>
    </row>
    <row r="62" spans="1:7" s="9" customFormat="1" ht="21.75" customHeight="1">
      <c r="A62" s="48"/>
      <c r="B62" s="48"/>
      <c r="C62" s="49" t="s">
        <v>33</v>
      </c>
      <c r="D62" s="46">
        <f>D10+D13+D17+D20+D23+D26+D31+D34+D41+D49+D50+D54+D55</f>
        <v>8577409.25</v>
      </c>
      <c r="E62" s="46">
        <f>E10+E13+E17+E20+E23+E26+E31+E34+E41+E49+E50+E54+E55</f>
        <v>8688763.43</v>
      </c>
      <c r="F62" s="46">
        <f>F10+F13+F17+F20+F23+F26+F31+F34+F41+F49+F50+F54+F55</f>
        <v>8643020.81</v>
      </c>
      <c r="G62" s="46">
        <f>G10+G13+G17+G20+G23+G26+G31+G34+G41+G49+G50+G54+G55</f>
        <v>45742.619999999646</v>
      </c>
    </row>
    <row r="63" spans="1:7" s="9" customFormat="1" ht="21.75" customHeight="1">
      <c r="A63" s="7"/>
      <c r="B63" s="7"/>
      <c r="C63" s="7"/>
      <c r="D63" s="13"/>
      <c r="E63" s="13"/>
      <c r="F63" s="13"/>
      <c r="G63" s="11"/>
    </row>
    <row r="64" spans="1:7" s="9" customFormat="1" ht="21.75" customHeight="1">
      <c r="A64" s="1" t="s">
        <v>8</v>
      </c>
      <c r="B64" s="34"/>
      <c r="C64" s="10"/>
      <c r="D64" s="179"/>
      <c r="E64" s="179"/>
      <c r="F64" s="179"/>
      <c r="G64" s="53" t="s">
        <v>181</v>
      </c>
    </row>
    <row r="65" spans="1:7" s="9" customFormat="1" ht="21.75" customHeight="1">
      <c r="A65" s="1"/>
      <c r="B65" s="24"/>
      <c r="C65" s="24"/>
      <c r="D65" s="180" t="s">
        <v>10</v>
      </c>
      <c r="E65" s="180"/>
      <c r="F65" s="180"/>
      <c r="G65" s="54"/>
    </row>
    <row r="66" spans="1:7" s="9" customFormat="1" ht="27.75" customHeight="1">
      <c r="A66" s="1" t="s">
        <v>6</v>
      </c>
      <c r="B66" s="24"/>
      <c r="C66" s="24"/>
      <c r="D66" s="179"/>
      <c r="E66" s="179"/>
      <c r="F66" s="179"/>
      <c r="G66" s="53" t="s">
        <v>182</v>
      </c>
    </row>
    <row r="67" spans="1:7" s="9" customFormat="1" ht="27.75" customHeight="1">
      <c r="A67" s="19" t="s">
        <v>85</v>
      </c>
      <c r="B67" s="35" t="s">
        <v>183</v>
      </c>
      <c r="C67" s="35"/>
      <c r="D67" s="180" t="s">
        <v>10</v>
      </c>
      <c r="E67" s="180"/>
      <c r="F67" s="180"/>
      <c r="G67" s="54"/>
    </row>
    <row r="68" spans="1:7" s="9" customFormat="1" ht="27.75" customHeight="1">
      <c r="A68" s="4"/>
      <c r="B68" s="5"/>
      <c r="C68" s="6"/>
      <c r="D68" s="14"/>
      <c r="E68" s="14"/>
      <c r="F68" s="14"/>
      <c r="G68" s="12"/>
    </row>
    <row r="69" spans="1:7" s="9" customFormat="1" ht="27.75" customHeight="1">
      <c r="A69" s="4"/>
      <c r="B69" s="5"/>
      <c r="C69" s="6"/>
      <c r="D69" s="14"/>
      <c r="E69" s="14"/>
      <c r="F69" s="14"/>
      <c r="G69" s="12"/>
    </row>
    <row r="70" spans="2:7" s="9" customFormat="1" ht="27.75" customHeight="1">
      <c r="B70" s="5"/>
      <c r="C70" s="6"/>
      <c r="D70" s="14"/>
      <c r="E70" s="14"/>
      <c r="F70" s="14"/>
      <c r="G70" s="12"/>
    </row>
    <row r="71" spans="1:7" s="9" customFormat="1" ht="27.75" customHeight="1">
      <c r="A71" s="4"/>
      <c r="B71" s="5"/>
      <c r="C71" s="6"/>
      <c r="D71" s="14"/>
      <c r="E71" s="14"/>
      <c r="F71" s="14"/>
      <c r="G71" s="12"/>
    </row>
    <row r="72" spans="1:7" s="9" customFormat="1" ht="27.75" customHeight="1">
      <c r="A72" s="17"/>
      <c r="B72" s="18"/>
      <c r="C72" s="10"/>
      <c r="D72" s="15"/>
      <c r="E72" s="15"/>
      <c r="F72" s="15"/>
      <c r="G72" s="16"/>
    </row>
    <row r="73" spans="2:7" s="9" customFormat="1" ht="27.75" customHeight="1">
      <c r="B73" s="18"/>
      <c r="C73" s="10"/>
      <c r="D73" s="15"/>
      <c r="E73" s="15"/>
      <c r="F73" s="15"/>
      <c r="G73" s="16"/>
    </row>
  </sheetData>
  <sheetProtection password="CF5E" sheet="1" objects="1" scenarios="1" insertColumns="0" insertRows="0"/>
  <protectedRanges>
    <protectedRange password="CE28" sqref="A2:G3" name="Диапазон9_1"/>
    <protectedRange password="CE28" sqref="A64:F67" name="Диапазон8"/>
    <protectedRange password="CE28" sqref="D55:F60" name="Диапазон7"/>
    <protectedRange password="CE28" sqref="D43:F53" name="Диапазон6"/>
    <protectedRange password="CE28" sqref="D34:F39" name="Диапазон5"/>
    <protectedRange password="CE28" sqref="D24:F32" name="Диапазон4"/>
    <protectedRange password="CE28" sqref="D24:F32" name="Диапазон3"/>
    <protectedRange password="CE28" sqref="D24:F32" name="Диапазон2"/>
    <protectedRange password="CE28" sqref="D13:F22" name="Диапазон1"/>
  </protectedRanges>
  <mergeCells count="15">
    <mergeCell ref="A7:A8"/>
    <mergeCell ref="B7:B8"/>
    <mergeCell ref="C7:C8"/>
    <mergeCell ref="D7:D8"/>
    <mergeCell ref="A2:G2"/>
    <mergeCell ref="A3:G3"/>
    <mergeCell ref="A5:A6"/>
    <mergeCell ref="A4:C4"/>
    <mergeCell ref="D65:F65"/>
    <mergeCell ref="D66:F66"/>
    <mergeCell ref="D67:F67"/>
    <mergeCell ref="E7:E8"/>
    <mergeCell ref="F7:F8"/>
    <mergeCell ref="G7:G8"/>
    <mergeCell ref="D64:F64"/>
  </mergeCells>
  <printOptions/>
  <pageMargins left="0.1968503937007874" right="0.1968503937007874" top="0.1968503937007874" bottom="0.1968503937007874" header="0.39" footer="0.11811023622047245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75" zoomScaleSheetLayoutView="75" zoomScalePageLayoutView="0" workbookViewId="0" topLeftCell="B19">
      <selection activeCell="D61" sqref="D61"/>
    </sheetView>
  </sheetViews>
  <sheetFormatPr defaultColWidth="9.00390625" defaultRowHeight="12.75"/>
  <cols>
    <col min="1" max="1" width="13.625" style="7" customWidth="1"/>
    <col min="2" max="2" width="17.25390625" style="7" customWidth="1"/>
    <col min="3" max="3" width="55.625" style="7" customWidth="1"/>
    <col min="4" max="6" width="25.375" style="13" customWidth="1"/>
    <col min="7" max="7" width="25.375" style="11" customWidth="1"/>
    <col min="8" max="16384" width="9.125" style="7" customWidth="1"/>
  </cols>
  <sheetData>
    <row r="1" spans="1:7" ht="15.75">
      <c r="A1" s="22"/>
      <c r="B1" s="22"/>
      <c r="C1" s="22"/>
      <c r="D1" s="21"/>
      <c r="E1" s="21"/>
      <c r="F1" s="21"/>
      <c r="G1" s="32" t="s">
        <v>82</v>
      </c>
    </row>
    <row r="2" spans="1:7" s="8" customFormat="1" ht="42.75" customHeight="1">
      <c r="A2" s="182" t="s">
        <v>190</v>
      </c>
      <c r="B2" s="183"/>
      <c r="C2" s="183"/>
      <c r="D2" s="183"/>
      <c r="E2" s="183"/>
      <c r="F2" s="183"/>
      <c r="G2" s="183"/>
    </row>
    <row r="3" spans="1:7" s="1" customFormat="1" ht="16.5" customHeight="1">
      <c r="A3" s="194"/>
      <c r="B3" s="195"/>
      <c r="C3" s="195"/>
      <c r="D3" s="195"/>
      <c r="E3" s="195"/>
      <c r="F3" s="195"/>
      <c r="G3" s="195"/>
    </row>
    <row r="4" spans="1:7" s="1" customFormat="1" ht="25.5" customHeight="1">
      <c r="A4" s="198" t="str">
        <f>бюджет!A4</f>
        <v>Наименование учреждения </v>
      </c>
      <c r="B4" s="198"/>
      <c r="C4" s="198"/>
      <c r="D4" s="127" t="str">
        <f>бюджет!E4</f>
        <v>КГБУ СО "Пансионат "Кедр""</v>
      </c>
      <c r="E4" s="128"/>
      <c r="F4" s="128"/>
      <c r="G4" s="128"/>
    </row>
    <row r="5" spans="1:7" s="1" customFormat="1" ht="25.5" customHeight="1">
      <c r="A5" s="196" t="s">
        <v>87</v>
      </c>
      <c r="B5" s="50"/>
      <c r="C5" s="50"/>
      <c r="D5" s="50"/>
      <c r="E5" s="50"/>
      <c r="F5" s="50"/>
      <c r="G5" s="50"/>
    </row>
    <row r="6" spans="1:7" s="1" customFormat="1" ht="19.5" customHeight="1" thickBot="1">
      <c r="A6" s="197"/>
      <c r="B6" s="166">
        <f>'доходы-расходы'!D12+'доходы-расходы'!D13+'доходы-расходы'!D14+'доходы-расходы'!D15+'доходы-расходы'!D16+'доходы-расходы'!D17+'доходы-расходы'!D18</f>
        <v>127481.78</v>
      </c>
      <c r="C6" s="57" t="s">
        <v>37</v>
      </c>
      <c r="D6" s="21"/>
      <c r="E6" s="21"/>
      <c r="F6" s="21"/>
      <c r="G6" s="61" t="s">
        <v>37</v>
      </c>
    </row>
    <row r="7" spans="1:7" ht="38.25" customHeight="1">
      <c r="A7" s="186" t="s">
        <v>4</v>
      </c>
      <c r="B7" s="173" t="s">
        <v>7</v>
      </c>
      <c r="C7" s="173" t="s">
        <v>32</v>
      </c>
      <c r="D7" s="175" t="s">
        <v>83</v>
      </c>
      <c r="E7" s="177" t="s">
        <v>84</v>
      </c>
      <c r="F7" s="188" t="s">
        <v>9</v>
      </c>
      <c r="G7" s="192" t="s">
        <v>51</v>
      </c>
    </row>
    <row r="8" spans="1:7" ht="42" customHeight="1" thickBot="1">
      <c r="A8" s="187"/>
      <c r="B8" s="174"/>
      <c r="C8" s="174"/>
      <c r="D8" s="176"/>
      <c r="E8" s="178"/>
      <c r="F8" s="189"/>
      <c r="G8" s="193"/>
    </row>
    <row r="9" spans="1:7" ht="15.75" customHeight="1" thickBot="1">
      <c r="A9" s="2">
        <v>1</v>
      </c>
      <c r="B9" s="3">
        <f>A9+1</f>
        <v>2</v>
      </c>
      <c r="C9" s="3">
        <f>B9+1</f>
        <v>3</v>
      </c>
      <c r="D9" s="3">
        <f>C9+1</f>
        <v>4</v>
      </c>
      <c r="E9" s="3">
        <v>5</v>
      </c>
      <c r="F9" s="3">
        <v>6</v>
      </c>
      <c r="G9" s="3">
        <v>7</v>
      </c>
    </row>
    <row r="10" spans="1:7" ht="23.25" customHeight="1">
      <c r="A10" s="44">
        <v>211000</v>
      </c>
      <c r="B10" s="44"/>
      <c r="C10" s="45" t="s">
        <v>61</v>
      </c>
      <c r="D10" s="46">
        <f>D11+D12</f>
        <v>0</v>
      </c>
      <c r="E10" s="46">
        <f>E11+E12</f>
        <v>0</v>
      </c>
      <c r="F10" s="46">
        <f>F11+F12</f>
        <v>0</v>
      </c>
      <c r="G10" s="46">
        <f>E10-F10</f>
        <v>0</v>
      </c>
    </row>
    <row r="11" spans="1:7" s="9" customFormat="1" ht="40.5" customHeight="1">
      <c r="A11" s="38"/>
      <c r="B11" s="38"/>
      <c r="C11" s="40" t="s">
        <v>77</v>
      </c>
      <c r="D11" s="42"/>
      <c r="E11" s="42"/>
      <c r="F11" s="42"/>
      <c r="G11" s="55">
        <f aca="true" t="shared" si="0" ref="G11:G61">E11-F11</f>
        <v>0</v>
      </c>
    </row>
    <row r="12" spans="1:7" s="9" customFormat="1" ht="24.75" customHeight="1">
      <c r="A12" s="38"/>
      <c r="B12" s="38"/>
      <c r="C12" s="40" t="s">
        <v>76</v>
      </c>
      <c r="D12" s="42"/>
      <c r="E12" s="42"/>
      <c r="F12" s="42"/>
      <c r="G12" s="55">
        <f t="shared" si="0"/>
        <v>0</v>
      </c>
    </row>
    <row r="13" spans="1:7" s="9" customFormat="1" ht="23.25" customHeight="1">
      <c r="A13" s="44">
        <v>212000</v>
      </c>
      <c r="B13" s="44"/>
      <c r="C13" s="45" t="s">
        <v>62</v>
      </c>
      <c r="D13" s="46">
        <f>D14+D15+D16</f>
        <v>0</v>
      </c>
      <c r="E13" s="46">
        <f>E14+E15+E16</f>
        <v>0</v>
      </c>
      <c r="F13" s="46">
        <f>F14+F15+F16</f>
        <v>0</v>
      </c>
      <c r="G13" s="46">
        <f t="shared" si="0"/>
        <v>0</v>
      </c>
    </row>
    <row r="14" spans="1:7" s="9" customFormat="1" ht="23.25" customHeight="1">
      <c r="A14" s="39"/>
      <c r="B14" s="39">
        <v>212001</v>
      </c>
      <c r="C14" s="40" t="s">
        <v>12</v>
      </c>
      <c r="D14" s="43"/>
      <c r="E14" s="43"/>
      <c r="F14" s="43"/>
      <c r="G14" s="55">
        <f t="shared" si="0"/>
        <v>0</v>
      </c>
    </row>
    <row r="15" spans="1:7" s="9" customFormat="1" ht="23.25" customHeight="1">
      <c r="A15" s="39"/>
      <c r="B15" s="39">
        <v>212002</v>
      </c>
      <c r="C15" s="40" t="s">
        <v>17</v>
      </c>
      <c r="D15" s="43"/>
      <c r="E15" s="43"/>
      <c r="F15" s="43"/>
      <c r="G15" s="55">
        <f t="shared" si="0"/>
        <v>0</v>
      </c>
    </row>
    <row r="16" spans="1:7" s="9" customFormat="1" ht="23.25" customHeight="1">
      <c r="A16" s="39"/>
      <c r="B16" s="39">
        <v>212003</v>
      </c>
      <c r="C16" s="40" t="s">
        <v>75</v>
      </c>
      <c r="D16" s="43"/>
      <c r="E16" s="43"/>
      <c r="F16" s="43"/>
      <c r="G16" s="55">
        <f t="shared" si="0"/>
        <v>0</v>
      </c>
    </row>
    <row r="17" spans="1:7" s="9" customFormat="1" ht="43.5" customHeight="1">
      <c r="A17" s="44">
        <v>213000</v>
      </c>
      <c r="B17" s="44"/>
      <c r="C17" s="45" t="s">
        <v>63</v>
      </c>
      <c r="D17" s="46">
        <f>D18+D19</f>
        <v>0</v>
      </c>
      <c r="E17" s="46">
        <f>E18+E19</f>
        <v>0</v>
      </c>
      <c r="F17" s="46">
        <f>F18+F19</f>
        <v>0</v>
      </c>
      <c r="G17" s="46">
        <f t="shared" si="0"/>
        <v>0</v>
      </c>
    </row>
    <row r="18" spans="1:7" s="9" customFormat="1" ht="41.25" customHeight="1">
      <c r="A18" s="38"/>
      <c r="B18" s="38"/>
      <c r="C18" s="40" t="s">
        <v>78</v>
      </c>
      <c r="D18" s="42"/>
      <c r="E18" s="42"/>
      <c r="F18" s="42"/>
      <c r="G18" s="55">
        <f t="shared" si="0"/>
        <v>0</v>
      </c>
    </row>
    <row r="19" spans="1:7" s="9" customFormat="1" ht="41.25" customHeight="1">
      <c r="A19" s="38"/>
      <c r="B19" s="38"/>
      <c r="C19" s="40" t="s">
        <v>79</v>
      </c>
      <c r="D19" s="42"/>
      <c r="E19" s="42"/>
      <c r="F19" s="42"/>
      <c r="G19" s="55">
        <f t="shared" si="0"/>
        <v>0</v>
      </c>
    </row>
    <row r="20" spans="1:7" ht="23.25" customHeight="1">
      <c r="A20" s="44">
        <v>221000</v>
      </c>
      <c r="B20" s="44"/>
      <c r="C20" s="45" t="s">
        <v>64</v>
      </c>
      <c r="D20" s="46">
        <f>D21+D22</f>
        <v>0</v>
      </c>
      <c r="E20" s="46">
        <f>E21+E22</f>
        <v>0</v>
      </c>
      <c r="F20" s="46">
        <f>F21+F22</f>
        <v>0</v>
      </c>
      <c r="G20" s="46">
        <f t="shared" si="0"/>
        <v>0</v>
      </c>
    </row>
    <row r="21" spans="1:7" ht="23.25" customHeight="1">
      <c r="A21" s="41"/>
      <c r="B21" s="39">
        <v>221001</v>
      </c>
      <c r="C21" s="40" t="s">
        <v>18</v>
      </c>
      <c r="D21" s="43"/>
      <c r="E21" s="43"/>
      <c r="F21" s="43"/>
      <c r="G21" s="55">
        <f t="shared" si="0"/>
        <v>0</v>
      </c>
    </row>
    <row r="22" spans="1:7" ht="23.25" customHeight="1">
      <c r="A22" s="41"/>
      <c r="B22" s="39">
        <v>221002</v>
      </c>
      <c r="C22" s="40" t="s">
        <v>19</v>
      </c>
      <c r="D22" s="43"/>
      <c r="E22" s="43"/>
      <c r="F22" s="43"/>
      <c r="G22" s="55">
        <f t="shared" si="0"/>
        <v>0</v>
      </c>
    </row>
    <row r="23" spans="1:7" ht="23.25" customHeight="1">
      <c r="A23" s="44">
        <v>222000</v>
      </c>
      <c r="B23" s="44"/>
      <c r="C23" s="45" t="s">
        <v>65</v>
      </c>
      <c r="D23" s="46">
        <f>D24+D25</f>
        <v>0</v>
      </c>
      <c r="E23" s="46">
        <f>E24+E25</f>
        <v>0</v>
      </c>
      <c r="F23" s="46">
        <f>F24+F25</f>
        <v>0</v>
      </c>
      <c r="G23" s="46">
        <f t="shared" si="0"/>
        <v>0</v>
      </c>
    </row>
    <row r="24" spans="1:7" ht="23.25" customHeight="1">
      <c r="A24" s="39"/>
      <c r="B24" s="39">
        <v>222001</v>
      </c>
      <c r="C24" s="40" t="s">
        <v>13</v>
      </c>
      <c r="D24" s="43"/>
      <c r="E24" s="43"/>
      <c r="F24" s="43"/>
      <c r="G24" s="55">
        <f t="shared" si="0"/>
        <v>0</v>
      </c>
    </row>
    <row r="25" spans="1:7" s="9" customFormat="1" ht="23.25" customHeight="1">
      <c r="A25" s="39"/>
      <c r="B25" s="39">
        <v>222002</v>
      </c>
      <c r="C25" s="40" t="s">
        <v>14</v>
      </c>
      <c r="D25" s="43"/>
      <c r="E25" s="43"/>
      <c r="F25" s="43"/>
      <c r="G25" s="55">
        <f t="shared" si="0"/>
        <v>0</v>
      </c>
    </row>
    <row r="26" spans="1:7" s="9" customFormat="1" ht="23.25" customHeight="1">
      <c r="A26" s="44">
        <v>223000</v>
      </c>
      <c r="B26" s="44"/>
      <c r="C26" s="45" t="s">
        <v>66</v>
      </c>
      <c r="D26" s="46">
        <f>D27+D28+D29+D30</f>
        <v>30368</v>
      </c>
      <c r="E26" s="46">
        <f>E27+E28+E29+E30</f>
        <v>30368</v>
      </c>
      <c r="F26" s="46">
        <f>F27+F28+F29+F30</f>
        <v>30368</v>
      </c>
      <c r="G26" s="46">
        <f t="shared" si="0"/>
        <v>0</v>
      </c>
    </row>
    <row r="27" spans="1:7" s="9" customFormat="1" ht="21" customHeight="1">
      <c r="A27" s="39"/>
      <c r="B27" s="39">
        <v>223001</v>
      </c>
      <c r="C27" s="40" t="s">
        <v>20</v>
      </c>
      <c r="D27" s="43">
        <v>10122</v>
      </c>
      <c r="E27" s="43">
        <v>10122</v>
      </c>
      <c r="F27" s="43">
        <v>10122</v>
      </c>
      <c r="G27" s="55">
        <f t="shared" si="0"/>
        <v>0</v>
      </c>
    </row>
    <row r="28" spans="1:7" s="9" customFormat="1" ht="21.75" customHeight="1">
      <c r="A28" s="39"/>
      <c r="B28" s="39">
        <v>223002</v>
      </c>
      <c r="C28" s="40" t="s">
        <v>74</v>
      </c>
      <c r="D28" s="43">
        <v>10124</v>
      </c>
      <c r="E28" s="43">
        <v>10124</v>
      </c>
      <c r="F28" s="43">
        <v>10124</v>
      </c>
      <c r="G28" s="55">
        <f t="shared" si="0"/>
        <v>0</v>
      </c>
    </row>
    <row r="29" spans="1:7" s="9" customFormat="1" ht="21.75" customHeight="1">
      <c r="A29" s="39"/>
      <c r="B29" s="39">
        <v>223003</v>
      </c>
      <c r="C29" s="40" t="s">
        <v>21</v>
      </c>
      <c r="D29" s="43">
        <v>10122</v>
      </c>
      <c r="E29" s="43">
        <v>10122</v>
      </c>
      <c r="F29" s="43">
        <v>10122</v>
      </c>
      <c r="G29" s="55">
        <f t="shared" si="0"/>
        <v>0</v>
      </c>
    </row>
    <row r="30" spans="1:7" ht="21.75" customHeight="1">
      <c r="A30" s="39"/>
      <c r="B30" s="39">
        <v>223004</v>
      </c>
      <c r="C30" s="40" t="s">
        <v>75</v>
      </c>
      <c r="D30" s="43"/>
      <c r="E30" s="43"/>
      <c r="F30" s="43"/>
      <c r="G30" s="55">
        <f t="shared" si="0"/>
        <v>0</v>
      </c>
    </row>
    <row r="31" spans="1:7" ht="44.25" customHeight="1">
      <c r="A31" s="44">
        <v>224000</v>
      </c>
      <c r="B31" s="44"/>
      <c r="C31" s="45" t="s">
        <v>67</v>
      </c>
      <c r="D31" s="46">
        <f>D32+D33</f>
        <v>0</v>
      </c>
      <c r="E31" s="46">
        <f>E32+E33</f>
        <v>0</v>
      </c>
      <c r="F31" s="46">
        <f>F32+F33</f>
        <v>0</v>
      </c>
      <c r="G31" s="46">
        <f t="shared" si="0"/>
        <v>0</v>
      </c>
    </row>
    <row r="32" spans="1:7" ht="21.75" customHeight="1">
      <c r="A32" s="39"/>
      <c r="B32" s="39">
        <v>224001</v>
      </c>
      <c r="C32" s="40" t="s">
        <v>15</v>
      </c>
      <c r="D32" s="43"/>
      <c r="E32" s="43"/>
      <c r="F32" s="43"/>
      <c r="G32" s="55">
        <f t="shared" si="0"/>
        <v>0</v>
      </c>
    </row>
    <row r="33" spans="1:7" ht="21.75" customHeight="1">
      <c r="A33" s="39"/>
      <c r="B33" s="39">
        <v>224002</v>
      </c>
      <c r="C33" s="40" t="s">
        <v>16</v>
      </c>
      <c r="D33" s="43"/>
      <c r="E33" s="43"/>
      <c r="F33" s="43"/>
      <c r="G33" s="55">
        <f t="shared" si="0"/>
        <v>0</v>
      </c>
    </row>
    <row r="34" spans="1:7" ht="46.5" customHeight="1">
      <c r="A34" s="44">
        <v>225000</v>
      </c>
      <c r="B34" s="44"/>
      <c r="C34" s="45" t="s">
        <v>68</v>
      </c>
      <c r="D34" s="46">
        <f>D35+D36+D37+D38+D39+D40</f>
        <v>10434.35</v>
      </c>
      <c r="E34" s="46">
        <f>E35+E36+E37+E38+E39+E40</f>
        <v>10434.35</v>
      </c>
      <c r="F34" s="46">
        <f>F35+F36+F37+F38+F39+F40</f>
        <v>0</v>
      </c>
      <c r="G34" s="46">
        <f t="shared" si="0"/>
        <v>10434.35</v>
      </c>
    </row>
    <row r="35" spans="1:7" ht="21.75" customHeight="1">
      <c r="A35" s="39"/>
      <c r="B35" s="39">
        <v>225001</v>
      </c>
      <c r="C35" s="40" t="s">
        <v>0</v>
      </c>
      <c r="D35" s="43"/>
      <c r="E35" s="43"/>
      <c r="F35" s="43"/>
      <c r="G35" s="55">
        <f t="shared" si="0"/>
        <v>0</v>
      </c>
    </row>
    <row r="36" spans="1:7" s="9" customFormat="1" ht="21.75" customHeight="1">
      <c r="A36" s="39"/>
      <c r="B36" s="39">
        <f>B35+1</f>
        <v>225002</v>
      </c>
      <c r="C36" s="40" t="s">
        <v>11</v>
      </c>
      <c r="D36" s="43"/>
      <c r="E36" s="43"/>
      <c r="F36" s="43"/>
      <c r="G36" s="55">
        <f t="shared" si="0"/>
        <v>0</v>
      </c>
    </row>
    <row r="37" spans="1:7" s="9" customFormat="1" ht="21.75" customHeight="1">
      <c r="A37" s="39"/>
      <c r="B37" s="39">
        <f>B36+1</f>
        <v>225003</v>
      </c>
      <c r="C37" s="40" t="s">
        <v>23</v>
      </c>
      <c r="D37" s="43"/>
      <c r="E37" s="43"/>
      <c r="F37" s="43"/>
      <c r="G37" s="55">
        <f t="shared" si="0"/>
        <v>0</v>
      </c>
    </row>
    <row r="38" spans="1:7" s="9" customFormat="1" ht="21.75" customHeight="1">
      <c r="A38" s="39"/>
      <c r="B38" s="39">
        <f>B37+1</f>
        <v>225004</v>
      </c>
      <c r="C38" s="40" t="s">
        <v>35</v>
      </c>
      <c r="D38" s="43"/>
      <c r="E38" s="43"/>
      <c r="F38" s="43"/>
      <c r="G38" s="55">
        <f t="shared" si="0"/>
        <v>0</v>
      </c>
    </row>
    <row r="39" spans="1:7" ht="21.75" customHeight="1">
      <c r="A39" s="39"/>
      <c r="B39" s="39">
        <f>B38+1</f>
        <v>225005</v>
      </c>
      <c r="C39" s="40" t="s">
        <v>24</v>
      </c>
      <c r="D39" s="43"/>
      <c r="E39" s="43"/>
      <c r="F39" s="43"/>
      <c r="G39" s="55">
        <f t="shared" si="0"/>
        <v>0</v>
      </c>
    </row>
    <row r="40" spans="1:7" ht="21.75" customHeight="1">
      <c r="A40" s="39"/>
      <c r="B40" s="39">
        <f>B39+1</f>
        <v>225006</v>
      </c>
      <c r="C40" s="40" t="s">
        <v>22</v>
      </c>
      <c r="D40" s="43">
        <v>10434.35</v>
      </c>
      <c r="E40" s="43">
        <v>10434.35</v>
      </c>
      <c r="F40" s="43"/>
      <c r="G40" s="55">
        <f t="shared" si="0"/>
        <v>10434.35</v>
      </c>
    </row>
    <row r="41" spans="1:7" ht="20.25" customHeight="1">
      <c r="A41" s="44">
        <v>226000</v>
      </c>
      <c r="B41" s="44"/>
      <c r="C41" s="45" t="s">
        <v>69</v>
      </c>
      <c r="D41" s="46">
        <f>D42+D43+D44+D45+D46+D47+D48</f>
        <v>51350</v>
      </c>
      <c r="E41" s="46">
        <f>E42+E43+E44+E45+E46+E47+E48</f>
        <v>51350</v>
      </c>
      <c r="F41" s="46">
        <f>F42+F43+F44+F45+F46+F47+F48</f>
        <v>35119</v>
      </c>
      <c r="G41" s="46">
        <f t="shared" si="0"/>
        <v>16231</v>
      </c>
    </row>
    <row r="42" spans="1:7" ht="21.75" customHeight="1">
      <c r="A42" s="39"/>
      <c r="B42" s="39">
        <v>226001</v>
      </c>
      <c r="C42" s="40" t="s">
        <v>31</v>
      </c>
      <c r="D42" s="43"/>
      <c r="E42" s="43"/>
      <c r="F42" s="43"/>
      <c r="G42" s="55">
        <f t="shared" si="0"/>
        <v>0</v>
      </c>
    </row>
    <row r="43" spans="1:7" ht="21.75" customHeight="1">
      <c r="A43" s="39"/>
      <c r="B43" s="39">
        <f aca="true" t="shared" si="1" ref="B43:B48">B42+1</f>
        <v>226002</v>
      </c>
      <c r="C43" s="40" t="s">
        <v>25</v>
      </c>
      <c r="D43" s="43">
        <v>16231</v>
      </c>
      <c r="E43" s="43">
        <v>16231</v>
      </c>
      <c r="F43" s="43"/>
      <c r="G43" s="55">
        <f t="shared" si="0"/>
        <v>16231</v>
      </c>
    </row>
    <row r="44" spans="1:7" ht="21.75" customHeight="1">
      <c r="A44" s="39"/>
      <c r="B44" s="39">
        <f t="shared" si="1"/>
        <v>226003</v>
      </c>
      <c r="C44" s="40" t="s">
        <v>38</v>
      </c>
      <c r="D44" s="43"/>
      <c r="E44" s="43"/>
      <c r="F44" s="43"/>
      <c r="G44" s="55">
        <f t="shared" si="0"/>
        <v>0</v>
      </c>
    </row>
    <row r="45" spans="1:7" s="9" customFormat="1" ht="21.75" customHeight="1">
      <c r="A45" s="39"/>
      <c r="B45" s="39">
        <f t="shared" si="1"/>
        <v>226004</v>
      </c>
      <c r="C45" s="40" t="s">
        <v>36</v>
      </c>
      <c r="D45" s="43"/>
      <c r="E45" s="43"/>
      <c r="F45" s="43"/>
      <c r="G45" s="55">
        <f t="shared" si="0"/>
        <v>0</v>
      </c>
    </row>
    <row r="46" spans="1:7" s="9" customFormat="1" ht="21.75" customHeight="1">
      <c r="A46" s="39"/>
      <c r="B46" s="39">
        <f t="shared" si="1"/>
        <v>226005</v>
      </c>
      <c r="C46" s="40" t="s">
        <v>26</v>
      </c>
      <c r="D46" s="43"/>
      <c r="E46" s="43"/>
      <c r="F46" s="43"/>
      <c r="G46" s="55">
        <f t="shared" si="0"/>
        <v>0</v>
      </c>
    </row>
    <row r="47" spans="1:7" s="9" customFormat="1" ht="21.75" customHeight="1">
      <c r="A47" s="39"/>
      <c r="B47" s="39">
        <f t="shared" si="1"/>
        <v>226006</v>
      </c>
      <c r="C47" s="40" t="s">
        <v>27</v>
      </c>
      <c r="D47" s="43"/>
      <c r="E47" s="43"/>
      <c r="F47" s="43"/>
      <c r="G47" s="55">
        <f t="shared" si="0"/>
        <v>0</v>
      </c>
    </row>
    <row r="48" spans="1:7" s="9" customFormat="1" ht="21.75" customHeight="1">
      <c r="A48" s="39"/>
      <c r="B48" s="39">
        <f t="shared" si="1"/>
        <v>226007</v>
      </c>
      <c r="C48" s="40" t="s">
        <v>28</v>
      </c>
      <c r="D48" s="43">
        <v>35119</v>
      </c>
      <c r="E48" s="43">
        <v>35119</v>
      </c>
      <c r="F48" s="43">
        <v>35119</v>
      </c>
      <c r="G48" s="55">
        <f t="shared" si="0"/>
        <v>0</v>
      </c>
    </row>
    <row r="49" spans="1:7" s="9" customFormat="1" ht="44.25" customHeight="1">
      <c r="A49" s="44">
        <v>262000</v>
      </c>
      <c r="B49" s="44"/>
      <c r="C49" s="45" t="s">
        <v>70</v>
      </c>
      <c r="D49" s="47"/>
      <c r="E49" s="47"/>
      <c r="F49" s="47"/>
      <c r="G49" s="46">
        <f t="shared" si="0"/>
        <v>0</v>
      </c>
    </row>
    <row r="50" spans="1:7" s="9" customFormat="1" ht="24" customHeight="1">
      <c r="A50" s="44">
        <v>290000</v>
      </c>
      <c r="B50" s="44"/>
      <c r="C50" s="45" t="s">
        <v>71</v>
      </c>
      <c r="D50" s="46">
        <f>D51+D52+D53</f>
        <v>0</v>
      </c>
      <c r="E50" s="46">
        <f>E51+E52+E53</f>
        <v>0</v>
      </c>
      <c r="F50" s="46">
        <f>F51+F52+F53</f>
        <v>0</v>
      </c>
      <c r="G50" s="46">
        <f t="shared" si="0"/>
        <v>0</v>
      </c>
    </row>
    <row r="51" spans="1:7" ht="21" customHeight="1">
      <c r="A51" s="39"/>
      <c r="B51" s="39">
        <v>290001</v>
      </c>
      <c r="C51" s="40" t="s">
        <v>39</v>
      </c>
      <c r="D51" s="43"/>
      <c r="E51" s="43"/>
      <c r="F51" s="43"/>
      <c r="G51" s="55">
        <f t="shared" si="0"/>
        <v>0</v>
      </c>
    </row>
    <row r="52" spans="1:7" ht="24.75" customHeight="1">
      <c r="A52" s="39"/>
      <c r="B52" s="39">
        <v>290002</v>
      </c>
      <c r="C52" s="40" t="s">
        <v>29</v>
      </c>
      <c r="D52" s="43"/>
      <c r="E52" s="43"/>
      <c r="F52" s="43"/>
      <c r="G52" s="55">
        <f t="shared" si="0"/>
        <v>0</v>
      </c>
    </row>
    <row r="53" spans="1:7" ht="24.75" customHeight="1">
      <c r="A53" s="39"/>
      <c r="B53" s="39">
        <v>290003</v>
      </c>
      <c r="C53" s="40" t="s">
        <v>19</v>
      </c>
      <c r="D53" s="43"/>
      <c r="E53" s="43"/>
      <c r="F53" s="43"/>
      <c r="G53" s="55">
        <f t="shared" si="0"/>
        <v>0</v>
      </c>
    </row>
    <row r="54" spans="1:7" ht="51" customHeight="1">
      <c r="A54" s="44">
        <v>310000</v>
      </c>
      <c r="B54" s="44"/>
      <c r="C54" s="45" t="s">
        <v>72</v>
      </c>
      <c r="D54" s="47">
        <v>337807.8</v>
      </c>
      <c r="E54" s="47">
        <v>337807.8</v>
      </c>
      <c r="F54" s="47">
        <v>319964.83</v>
      </c>
      <c r="G54" s="46">
        <f t="shared" si="0"/>
        <v>17842.969999999972</v>
      </c>
    </row>
    <row r="55" spans="1:7" ht="43.5" customHeight="1">
      <c r="A55" s="44">
        <v>340000</v>
      </c>
      <c r="B55" s="44"/>
      <c r="C55" s="45" t="s">
        <v>73</v>
      </c>
      <c r="D55" s="46">
        <f>D56+D57+D58+D59+D60+D61</f>
        <v>230421.63</v>
      </c>
      <c r="E55" s="46">
        <f>E56+E57+E58+E59+E60+E61</f>
        <v>146721.63</v>
      </c>
      <c r="F55" s="46">
        <f>F56+F57+F58+F59+F60+F61</f>
        <v>146721.63</v>
      </c>
      <c r="G55" s="46">
        <f t="shared" si="0"/>
        <v>0</v>
      </c>
    </row>
    <row r="56" spans="1:7" ht="24.75" customHeight="1">
      <c r="A56" s="39"/>
      <c r="B56" s="39">
        <v>340001</v>
      </c>
      <c r="C56" s="40" t="s">
        <v>3</v>
      </c>
      <c r="D56" s="43">
        <v>125565.63</v>
      </c>
      <c r="E56" s="43">
        <v>47991.88</v>
      </c>
      <c r="F56" s="43">
        <v>47991.88</v>
      </c>
      <c r="G56" s="55">
        <f t="shared" si="0"/>
        <v>0</v>
      </c>
    </row>
    <row r="57" spans="1:7" ht="24.75" customHeight="1">
      <c r="A57" s="39"/>
      <c r="B57" s="39">
        <f>B56+1</f>
        <v>340002</v>
      </c>
      <c r="C57" s="40" t="s">
        <v>1</v>
      </c>
      <c r="D57" s="43">
        <v>35000</v>
      </c>
      <c r="E57" s="43">
        <v>35000</v>
      </c>
      <c r="F57" s="43">
        <v>35000</v>
      </c>
      <c r="G57" s="55">
        <f t="shared" si="0"/>
        <v>0</v>
      </c>
    </row>
    <row r="58" spans="1:7" ht="24.75" customHeight="1">
      <c r="A58" s="39"/>
      <c r="B58" s="39">
        <f>B57+1</f>
        <v>340003</v>
      </c>
      <c r="C58" s="40" t="s">
        <v>2</v>
      </c>
      <c r="D58" s="43"/>
      <c r="E58" s="43"/>
      <c r="F58" s="43"/>
      <c r="G58" s="55">
        <f t="shared" si="0"/>
        <v>0</v>
      </c>
    </row>
    <row r="59" spans="1:7" ht="24.75" customHeight="1">
      <c r="A59" s="39"/>
      <c r="B59" s="39">
        <f>B58+1</f>
        <v>340004</v>
      </c>
      <c r="C59" s="40" t="s">
        <v>5</v>
      </c>
      <c r="D59" s="43"/>
      <c r="E59" s="43"/>
      <c r="F59" s="43"/>
      <c r="G59" s="55">
        <f t="shared" si="0"/>
        <v>0</v>
      </c>
    </row>
    <row r="60" spans="1:7" ht="24.75" customHeight="1">
      <c r="A60" s="39"/>
      <c r="B60" s="39">
        <f>B59+1</f>
        <v>340005</v>
      </c>
      <c r="C60" s="40" t="s">
        <v>30</v>
      </c>
      <c r="D60" s="43"/>
      <c r="E60" s="43"/>
      <c r="F60" s="43"/>
      <c r="G60" s="55">
        <f t="shared" si="0"/>
        <v>0</v>
      </c>
    </row>
    <row r="61" spans="1:7" ht="23.25">
      <c r="A61" s="39"/>
      <c r="B61" s="39">
        <f>B60+1</f>
        <v>340006</v>
      </c>
      <c r="C61" s="40" t="s">
        <v>19</v>
      </c>
      <c r="D61" s="43">
        <v>69856</v>
      </c>
      <c r="E61" s="43">
        <v>63729.75</v>
      </c>
      <c r="F61" s="43">
        <v>63729.75</v>
      </c>
      <c r="G61" s="55">
        <f t="shared" si="0"/>
        <v>0</v>
      </c>
    </row>
    <row r="62" spans="1:7" s="9" customFormat="1" ht="21.75" customHeight="1">
      <c r="A62" s="48"/>
      <c r="B62" s="48"/>
      <c r="C62" s="49" t="s">
        <v>33</v>
      </c>
      <c r="D62" s="46">
        <f>D10+D13+D17+D20+D23+D26+D31+D34+D41+D49+D50+D54+D55</f>
        <v>660381.78</v>
      </c>
      <c r="E62" s="46">
        <f>E10+E13+E17+E20+E23+E26+E31+E34+E41+E49+E50+E54+E55</f>
        <v>576681.78</v>
      </c>
      <c r="F62" s="46">
        <f>F10+F13+F17+F20+F23+F26+F31+F34+F41+F49+F50+F54+F55</f>
        <v>532173.46</v>
      </c>
      <c r="G62" s="46">
        <f>G10+G13+G17+G20+G23+G26+G31+G34+G41+G49+G50+G54+G55</f>
        <v>44508.31999999997</v>
      </c>
    </row>
    <row r="63" spans="1:7" s="9" customFormat="1" ht="21.75" customHeight="1">
      <c r="A63" s="7"/>
      <c r="B63" s="7"/>
      <c r="C63" s="7"/>
      <c r="D63" s="13"/>
      <c r="E63" s="13"/>
      <c r="F63" s="13"/>
      <c r="G63" s="11"/>
    </row>
    <row r="64" spans="1:7" s="9" customFormat="1" ht="21.75" customHeight="1">
      <c r="A64" s="1" t="s">
        <v>8</v>
      </c>
      <c r="B64" s="34"/>
      <c r="C64" s="10"/>
      <c r="D64" s="179"/>
      <c r="E64" s="179"/>
      <c r="F64" s="179"/>
      <c r="G64" s="53" t="s">
        <v>181</v>
      </c>
    </row>
    <row r="65" spans="1:7" s="9" customFormat="1" ht="21.75" customHeight="1">
      <c r="A65" s="1"/>
      <c r="B65" s="24"/>
      <c r="C65" s="24"/>
      <c r="D65" s="180" t="s">
        <v>10</v>
      </c>
      <c r="E65" s="180"/>
      <c r="F65" s="180"/>
      <c r="G65" s="54"/>
    </row>
    <row r="66" spans="1:7" s="9" customFormat="1" ht="27.75" customHeight="1">
      <c r="A66" s="1" t="s">
        <v>6</v>
      </c>
      <c r="B66" s="24"/>
      <c r="C66" s="24"/>
      <c r="D66" s="179"/>
      <c r="E66" s="179"/>
      <c r="F66" s="179"/>
      <c r="G66" s="53" t="s">
        <v>182</v>
      </c>
    </row>
    <row r="67" spans="1:7" s="9" customFormat="1" ht="27.75" customHeight="1">
      <c r="A67" s="19" t="s">
        <v>85</v>
      </c>
      <c r="B67" s="35" t="s">
        <v>183</v>
      </c>
      <c r="C67" s="35"/>
      <c r="D67" s="180" t="s">
        <v>10</v>
      </c>
      <c r="E67" s="180"/>
      <c r="F67" s="180"/>
      <c r="G67" s="54"/>
    </row>
    <row r="68" spans="1:7" s="9" customFormat="1" ht="27.75" customHeight="1">
      <c r="A68" s="4"/>
      <c r="B68" s="5"/>
      <c r="C68" s="6"/>
      <c r="D68" s="14"/>
      <c r="E68" s="14"/>
      <c r="F68" s="14"/>
      <c r="G68" s="12"/>
    </row>
    <row r="69" spans="1:7" s="9" customFormat="1" ht="27.75" customHeight="1">
      <c r="A69" s="4"/>
      <c r="B69" s="5"/>
      <c r="C69" s="6"/>
      <c r="D69" s="14"/>
      <c r="E69" s="14"/>
      <c r="F69" s="14"/>
      <c r="G69" s="12"/>
    </row>
    <row r="70" spans="2:7" s="9" customFormat="1" ht="27.75" customHeight="1">
      <c r="B70" s="5"/>
      <c r="C70" s="6"/>
      <c r="D70" s="14"/>
      <c r="E70" s="14"/>
      <c r="F70" s="14"/>
      <c r="G70" s="12"/>
    </row>
    <row r="71" spans="1:7" s="9" customFormat="1" ht="27.75" customHeight="1">
      <c r="A71" s="4"/>
      <c r="B71" s="5"/>
      <c r="C71" s="6"/>
      <c r="D71" s="14"/>
      <c r="E71" s="14"/>
      <c r="F71" s="14"/>
      <c r="G71" s="12"/>
    </row>
    <row r="72" spans="1:7" s="9" customFormat="1" ht="27.75" customHeight="1">
      <c r="A72" s="17"/>
      <c r="B72" s="18"/>
      <c r="C72" s="10"/>
      <c r="D72" s="15"/>
      <c r="E72" s="15"/>
      <c r="F72" s="15"/>
      <c r="G72" s="16"/>
    </row>
    <row r="73" spans="2:7" s="9" customFormat="1" ht="27.75" customHeight="1">
      <c r="B73" s="18"/>
      <c r="C73" s="10"/>
      <c r="D73" s="15"/>
      <c r="E73" s="15"/>
      <c r="F73" s="15"/>
      <c r="G73" s="16"/>
    </row>
  </sheetData>
  <sheetProtection password="CF5E" sheet="1" objects="1" scenarios="1" formatCells="0" formatColumns="0" formatRows="0"/>
  <protectedRanges>
    <protectedRange password="CE28" sqref="A2:G3" name="Диапазон9_1"/>
    <protectedRange password="CE28" sqref="A64:F67" name="Диапазон8"/>
    <protectedRange password="CE28" sqref="D55:F60" name="Диапазон7"/>
    <protectedRange password="CE28" sqref="D43:F53" name="Диапазон6"/>
    <protectedRange password="CE28" sqref="D34:F39" name="Диапазон5"/>
    <protectedRange password="CE28" sqref="D24:F32" name="Диапазон4"/>
    <protectedRange password="CE28" sqref="D24:F32" name="Диапазон3"/>
    <protectedRange password="CE28" sqref="D24:F32" name="Диапазон2"/>
    <protectedRange password="CE28" sqref="D13:F22" name="Диапазон1"/>
  </protectedRanges>
  <autoFilter ref="A9:G62"/>
  <mergeCells count="15">
    <mergeCell ref="D66:F66"/>
    <mergeCell ref="D67:F67"/>
    <mergeCell ref="F7:F8"/>
    <mergeCell ref="D64:F64"/>
    <mergeCell ref="D65:F65"/>
    <mergeCell ref="A2:G2"/>
    <mergeCell ref="A3:G3"/>
    <mergeCell ref="A7:A8"/>
    <mergeCell ref="B7:B8"/>
    <mergeCell ref="C7:C8"/>
    <mergeCell ref="D7:D8"/>
    <mergeCell ref="E7:E8"/>
    <mergeCell ref="G7:G8"/>
    <mergeCell ref="A5:A6"/>
    <mergeCell ref="A4:C4"/>
  </mergeCells>
  <printOptions/>
  <pageMargins left="0.33" right="0.17" top="0.61" bottom="0.4" header="0.3" footer="0.28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SheetLayoutView="100" zoomScalePageLayoutView="0" workbookViewId="0" topLeftCell="I22">
      <selection activeCell="R45" sqref="R45"/>
    </sheetView>
  </sheetViews>
  <sheetFormatPr defaultColWidth="9.00390625" defaultRowHeight="12.75"/>
  <cols>
    <col min="1" max="1" width="38.75390625" style="0" customWidth="1"/>
    <col min="2" max="2" width="7.625" style="0" customWidth="1"/>
    <col min="4" max="4" width="13.00390625" style="0" customWidth="1"/>
    <col min="5" max="5" width="14.25390625" style="0" bestFit="1" customWidth="1"/>
    <col min="6" max="6" width="14.125" style="0" customWidth="1"/>
    <col min="7" max="18" width="12.25390625" style="0" customWidth="1"/>
    <col min="19" max="19" width="14.625" style="0" customWidth="1"/>
  </cols>
  <sheetData>
    <row r="1" spans="1:19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 t="s">
        <v>92</v>
      </c>
    </row>
    <row r="2" spans="1:19" ht="12.75">
      <c r="A2" s="203" t="s">
        <v>189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19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ht="21" customHeight="1">
      <c r="A4" s="205" t="str">
        <f>бюджет!A4</f>
        <v>Наименование учреждения </v>
      </c>
      <c r="B4" s="205"/>
      <c r="C4" s="205"/>
      <c r="D4" s="205"/>
      <c r="E4" s="205"/>
      <c r="F4" s="205"/>
      <c r="G4" s="202" t="str">
        <f>бюджет!E4</f>
        <v>КГБУ СО "Пансионат "Кедр""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8" t="s">
        <v>93</v>
      </c>
    </row>
    <row r="7" spans="1:19" ht="12.75">
      <c r="A7" s="199" t="s">
        <v>94</v>
      </c>
      <c r="B7" s="199" t="s">
        <v>95</v>
      </c>
      <c r="C7" s="199" t="s">
        <v>152</v>
      </c>
      <c r="D7" s="204" t="s">
        <v>96</v>
      </c>
      <c r="E7" s="206" t="s">
        <v>97</v>
      </c>
      <c r="F7" s="206" t="s">
        <v>151</v>
      </c>
      <c r="G7" s="199" t="s">
        <v>98</v>
      </c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19" ht="66" customHeight="1">
      <c r="A8" s="199"/>
      <c r="B8" s="199"/>
      <c r="C8" s="199"/>
      <c r="D8" s="204"/>
      <c r="E8" s="206"/>
      <c r="F8" s="206"/>
      <c r="G8" s="82" t="s">
        <v>99</v>
      </c>
      <c r="H8" s="82" t="s">
        <v>100</v>
      </c>
      <c r="I8" s="82" t="s">
        <v>101</v>
      </c>
      <c r="J8" s="82" t="s">
        <v>102</v>
      </c>
      <c r="K8" s="82" t="s">
        <v>103</v>
      </c>
      <c r="L8" s="82" t="s">
        <v>104</v>
      </c>
      <c r="M8" s="82" t="s">
        <v>105</v>
      </c>
      <c r="N8" s="82" t="s">
        <v>106</v>
      </c>
      <c r="O8" s="82" t="s">
        <v>107</v>
      </c>
      <c r="P8" s="82" t="s">
        <v>108</v>
      </c>
      <c r="Q8" s="82" t="s">
        <v>109</v>
      </c>
      <c r="R8" s="82" t="s">
        <v>110</v>
      </c>
      <c r="S8" s="82" t="s">
        <v>111</v>
      </c>
    </row>
    <row r="9" spans="1:19" ht="12.75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2">
        <v>16</v>
      </c>
      <c r="Q9" s="82">
        <v>17</v>
      </c>
      <c r="R9" s="82">
        <v>18</v>
      </c>
      <c r="S9" s="82">
        <v>19</v>
      </c>
    </row>
    <row r="10" spans="1:19" s="161" customFormat="1" ht="12">
      <c r="A10" s="158" t="s">
        <v>112</v>
      </c>
      <c r="B10" s="158"/>
      <c r="C10" s="159"/>
      <c r="D10" s="160">
        <f>D11+D12+D13+D14+D15+D16+D17+D18</f>
        <v>1194060.41</v>
      </c>
      <c r="E10" s="160">
        <f aca="true" t="shared" si="0" ref="E10:S10">E11+E12+E13+E14+E15+E16+E17+E18</f>
        <v>7749460</v>
      </c>
      <c r="F10" s="160">
        <f t="shared" si="0"/>
        <v>7749460</v>
      </c>
      <c r="G10" s="160">
        <f t="shared" si="0"/>
        <v>586717.54</v>
      </c>
      <c r="H10" s="160">
        <f t="shared" si="0"/>
        <v>648396.67</v>
      </c>
      <c r="I10" s="160">
        <f t="shared" si="0"/>
        <v>665064.27</v>
      </c>
      <c r="J10" s="160">
        <f t="shared" si="0"/>
        <v>638856.76</v>
      </c>
      <c r="K10" s="160">
        <f t="shared" si="0"/>
        <v>664570.11</v>
      </c>
      <c r="L10" s="160">
        <f t="shared" si="0"/>
        <v>676511.84</v>
      </c>
      <c r="M10" s="160">
        <f t="shared" si="0"/>
        <v>631382.15</v>
      </c>
      <c r="N10" s="160">
        <f t="shared" si="0"/>
        <v>706367.84</v>
      </c>
      <c r="O10" s="160">
        <f t="shared" si="0"/>
        <v>714001.29</v>
      </c>
      <c r="P10" s="160">
        <f t="shared" si="0"/>
        <v>757428.3</v>
      </c>
      <c r="Q10" s="160">
        <f t="shared" si="0"/>
        <v>711382.09</v>
      </c>
      <c r="R10" s="160">
        <f t="shared" si="0"/>
        <v>670705.94</v>
      </c>
      <c r="S10" s="160">
        <f t="shared" si="0"/>
        <v>8071384.799999999</v>
      </c>
    </row>
    <row r="11" spans="1:19" ht="38.25">
      <c r="A11" s="93" t="s">
        <v>113</v>
      </c>
      <c r="B11" s="94">
        <v>130</v>
      </c>
      <c r="C11" s="84">
        <v>82</v>
      </c>
      <c r="D11" s="165">
        <v>1066578.63</v>
      </c>
      <c r="E11" s="162">
        <v>7216560</v>
      </c>
      <c r="F11" s="162">
        <v>7216560</v>
      </c>
      <c r="G11" s="162">
        <v>586717.54</v>
      </c>
      <c r="H11" s="162">
        <v>603136.67</v>
      </c>
      <c r="I11" s="162">
        <v>637164.27</v>
      </c>
      <c r="J11" s="162">
        <v>611856.76</v>
      </c>
      <c r="K11" s="162">
        <v>608770.11</v>
      </c>
      <c r="L11" s="162">
        <v>624611.84</v>
      </c>
      <c r="M11" s="162">
        <v>578342.15</v>
      </c>
      <c r="N11" s="162">
        <v>678647.84</v>
      </c>
      <c r="O11" s="162">
        <v>671821.29</v>
      </c>
      <c r="P11" s="162">
        <v>726388.3</v>
      </c>
      <c r="Q11" s="162">
        <v>673582.09</v>
      </c>
      <c r="R11" s="162">
        <v>621145.94</v>
      </c>
      <c r="S11" s="160">
        <f aca="true" t="shared" si="1" ref="S11:S44">G11+H11+I11+J11+K11+L11+M11+N11+O11+P11+Q11+R11</f>
        <v>7622184.799999999</v>
      </c>
    </row>
    <row r="12" spans="1:19" ht="25.5">
      <c r="A12" s="93" t="s">
        <v>114</v>
      </c>
      <c r="B12" s="94">
        <v>130</v>
      </c>
      <c r="C12" s="85"/>
      <c r="D12" s="165">
        <v>127481.78</v>
      </c>
      <c r="E12" s="162">
        <v>532900</v>
      </c>
      <c r="F12" s="162">
        <v>532900</v>
      </c>
      <c r="G12" s="162"/>
      <c r="H12" s="162">
        <v>45260</v>
      </c>
      <c r="I12" s="162">
        <v>27900</v>
      </c>
      <c r="J12" s="162">
        <v>27000</v>
      </c>
      <c r="K12" s="162">
        <v>55800</v>
      </c>
      <c r="L12" s="162">
        <v>51900</v>
      </c>
      <c r="M12" s="162">
        <v>53040</v>
      </c>
      <c r="N12" s="162">
        <v>27720</v>
      </c>
      <c r="O12" s="162">
        <v>42180</v>
      </c>
      <c r="P12" s="162">
        <v>31040</v>
      </c>
      <c r="Q12" s="162">
        <v>37800</v>
      </c>
      <c r="R12" s="162">
        <v>49560</v>
      </c>
      <c r="S12" s="160">
        <f t="shared" si="1"/>
        <v>449200</v>
      </c>
    </row>
    <row r="13" spans="1:19" ht="25.5">
      <c r="A13" s="93" t="s">
        <v>115</v>
      </c>
      <c r="B13" s="94">
        <v>130</v>
      </c>
      <c r="C13" s="85"/>
      <c r="D13" s="165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0">
        <f t="shared" si="1"/>
        <v>0</v>
      </c>
    </row>
    <row r="14" spans="1:19" ht="12.75">
      <c r="A14" s="95" t="s">
        <v>116</v>
      </c>
      <c r="B14" s="94">
        <v>120</v>
      </c>
      <c r="C14" s="85"/>
      <c r="D14" s="165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0">
        <f t="shared" si="1"/>
        <v>0</v>
      </c>
    </row>
    <row r="15" spans="1:19" ht="12.75">
      <c r="A15" s="95" t="s">
        <v>178</v>
      </c>
      <c r="B15" s="94">
        <v>140</v>
      </c>
      <c r="C15" s="85"/>
      <c r="D15" s="165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0"/>
    </row>
    <row r="16" spans="1:19" ht="12.75">
      <c r="A16" s="93" t="s">
        <v>117</v>
      </c>
      <c r="B16" s="94">
        <v>180</v>
      </c>
      <c r="C16" s="85"/>
      <c r="D16" s="165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0">
        <f t="shared" si="1"/>
        <v>0</v>
      </c>
    </row>
    <row r="17" spans="1:19" ht="12.75">
      <c r="A17" s="93" t="s">
        <v>118</v>
      </c>
      <c r="B17" s="94">
        <v>180</v>
      </c>
      <c r="C17" s="85"/>
      <c r="D17" s="165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0"/>
    </row>
    <row r="18" spans="1:19" ht="25.5">
      <c r="A18" s="93" t="s">
        <v>179</v>
      </c>
      <c r="B18" s="94">
        <v>440</v>
      </c>
      <c r="C18" s="85"/>
      <c r="D18" s="165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0"/>
    </row>
    <row r="19" spans="1:19" ht="12.75">
      <c r="A19" s="92" t="s">
        <v>119</v>
      </c>
      <c r="B19" s="92"/>
      <c r="C19" s="83"/>
      <c r="D19" s="160">
        <f>D20+D37</f>
        <v>1194060.4100000001</v>
      </c>
      <c r="E19" s="160">
        <f aca="true" t="shared" si="2" ref="E19:R19">E20+E37</f>
        <v>7749460</v>
      </c>
      <c r="F19" s="160">
        <f t="shared" si="2"/>
        <v>9237791.03</v>
      </c>
      <c r="G19" s="160">
        <f t="shared" si="2"/>
        <v>276907.27</v>
      </c>
      <c r="H19" s="160">
        <f t="shared" si="2"/>
        <v>1162709.48</v>
      </c>
      <c r="I19" s="160">
        <f t="shared" si="2"/>
        <v>922214.8300000001</v>
      </c>
      <c r="J19" s="160">
        <f t="shared" si="2"/>
        <v>922269.68</v>
      </c>
      <c r="K19" s="160">
        <f t="shared" si="2"/>
        <v>1145350.91</v>
      </c>
      <c r="L19" s="160">
        <f t="shared" si="2"/>
        <v>912846.76</v>
      </c>
      <c r="M19" s="160">
        <f t="shared" si="2"/>
        <v>671747.33</v>
      </c>
      <c r="N19" s="160">
        <f t="shared" si="2"/>
        <v>648163.28</v>
      </c>
      <c r="O19" s="160">
        <f t="shared" si="2"/>
        <v>755659.34</v>
      </c>
      <c r="P19" s="160">
        <f t="shared" si="2"/>
        <v>594777.53</v>
      </c>
      <c r="Q19" s="160">
        <f t="shared" si="2"/>
        <v>525831.2000000001</v>
      </c>
      <c r="R19" s="160">
        <f t="shared" si="2"/>
        <v>636716.66</v>
      </c>
      <c r="S19" s="160">
        <f t="shared" si="1"/>
        <v>9175194.27</v>
      </c>
    </row>
    <row r="20" spans="1:19" ht="12.75">
      <c r="A20" s="96" t="s">
        <v>120</v>
      </c>
      <c r="B20" s="97">
        <v>200</v>
      </c>
      <c r="C20" s="89"/>
      <c r="D20" s="160">
        <f>D21+D25+D34</f>
        <v>1041691.91</v>
      </c>
      <c r="E20" s="160">
        <f aca="true" t="shared" si="3" ref="E20:R20">E21+E25+E34</f>
        <v>1693740.9</v>
      </c>
      <c r="F20" s="160">
        <f t="shared" si="3"/>
        <v>2857445.89</v>
      </c>
      <c r="G20" s="160">
        <f t="shared" si="3"/>
        <v>20799.3</v>
      </c>
      <c r="H20" s="160">
        <f t="shared" si="3"/>
        <v>351176.62</v>
      </c>
      <c r="I20" s="160">
        <f t="shared" si="3"/>
        <v>496885.81</v>
      </c>
      <c r="J20" s="160">
        <f t="shared" si="3"/>
        <v>299739.88</v>
      </c>
      <c r="K20" s="160">
        <f t="shared" si="3"/>
        <v>300860.89</v>
      </c>
      <c r="L20" s="160">
        <f t="shared" si="3"/>
        <v>232421.94</v>
      </c>
      <c r="M20" s="160">
        <f t="shared" si="3"/>
        <v>119758.41</v>
      </c>
      <c r="N20" s="160">
        <f t="shared" si="3"/>
        <v>407406.88</v>
      </c>
      <c r="O20" s="160">
        <f t="shared" si="3"/>
        <v>162034.11</v>
      </c>
      <c r="P20" s="160">
        <f t="shared" si="3"/>
        <v>74525.5</v>
      </c>
      <c r="Q20" s="160">
        <f t="shared" si="3"/>
        <v>157585.67</v>
      </c>
      <c r="R20" s="160">
        <f t="shared" si="3"/>
        <v>206419.21</v>
      </c>
      <c r="S20" s="160">
        <f t="shared" si="1"/>
        <v>2829614.2199999997</v>
      </c>
    </row>
    <row r="21" spans="1:19" ht="12.75">
      <c r="A21" s="96" t="s">
        <v>121</v>
      </c>
      <c r="B21" s="97">
        <v>210</v>
      </c>
      <c r="C21" s="89"/>
      <c r="D21" s="160">
        <f>D22+D23+D24</f>
        <v>0</v>
      </c>
      <c r="E21" s="160">
        <f aca="true" t="shared" si="4" ref="E21:R21">E22+E23+E24</f>
        <v>0</v>
      </c>
      <c r="F21" s="160">
        <f t="shared" si="4"/>
        <v>0</v>
      </c>
      <c r="G21" s="160">
        <f t="shared" si="4"/>
        <v>0</v>
      </c>
      <c r="H21" s="160">
        <f t="shared" si="4"/>
        <v>0</v>
      </c>
      <c r="I21" s="160">
        <f t="shared" si="4"/>
        <v>0</v>
      </c>
      <c r="J21" s="160">
        <f t="shared" si="4"/>
        <v>0</v>
      </c>
      <c r="K21" s="160">
        <f t="shared" si="4"/>
        <v>0</v>
      </c>
      <c r="L21" s="160">
        <f t="shared" si="4"/>
        <v>0</v>
      </c>
      <c r="M21" s="160">
        <f t="shared" si="4"/>
        <v>0</v>
      </c>
      <c r="N21" s="160">
        <f t="shared" si="4"/>
        <v>0</v>
      </c>
      <c r="O21" s="160">
        <f t="shared" si="4"/>
        <v>0</v>
      </c>
      <c r="P21" s="160">
        <f t="shared" si="4"/>
        <v>0</v>
      </c>
      <c r="Q21" s="160">
        <f t="shared" si="4"/>
        <v>0</v>
      </c>
      <c r="R21" s="160">
        <f t="shared" si="4"/>
        <v>0</v>
      </c>
      <c r="S21" s="160">
        <f t="shared" si="1"/>
        <v>0</v>
      </c>
    </row>
    <row r="22" spans="1:19" ht="12.75">
      <c r="A22" s="96" t="s">
        <v>122</v>
      </c>
      <c r="B22" s="97">
        <v>211</v>
      </c>
      <c r="C22" s="89"/>
      <c r="D22" s="162"/>
      <c r="E22" s="162"/>
      <c r="F22" s="163">
        <f>предпринимательская!D10+'75%'!D10</f>
        <v>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0">
        <f t="shared" si="1"/>
        <v>0</v>
      </c>
    </row>
    <row r="23" spans="1:19" ht="12.75">
      <c r="A23" s="96" t="s">
        <v>123</v>
      </c>
      <c r="B23" s="97">
        <v>212</v>
      </c>
      <c r="C23" s="89"/>
      <c r="D23" s="162"/>
      <c r="E23" s="162"/>
      <c r="F23" s="163">
        <f>предпринимательская!D13+'75%'!D13</f>
        <v>0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0">
        <f t="shared" si="1"/>
        <v>0</v>
      </c>
    </row>
    <row r="24" spans="1:19" ht="12.75">
      <c r="A24" s="96" t="s">
        <v>124</v>
      </c>
      <c r="B24" s="97">
        <v>213</v>
      </c>
      <c r="C24" s="89"/>
      <c r="D24" s="162"/>
      <c r="E24" s="162"/>
      <c r="F24" s="163">
        <f>предпринимательская!D17+'75%'!D17</f>
        <v>0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0">
        <f t="shared" si="1"/>
        <v>0</v>
      </c>
    </row>
    <row r="25" spans="1:19" ht="12.75">
      <c r="A25" s="96" t="s">
        <v>125</v>
      </c>
      <c r="B25" s="97">
        <v>220</v>
      </c>
      <c r="C25" s="89"/>
      <c r="D25" s="160">
        <f>D26+D27+D28+D29+D30+D32</f>
        <v>1041691.91</v>
      </c>
      <c r="E25" s="160">
        <f aca="true" t="shared" si="5" ref="E25:R25">E26+E27+E28+E29+E30+E32</f>
        <v>1693740.9</v>
      </c>
      <c r="F25" s="160">
        <f t="shared" si="5"/>
        <v>2857445.89</v>
      </c>
      <c r="G25" s="160">
        <f t="shared" si="5"/>
        <v>20799.3</v>
      </c>
      <c r="H25" s="160">
        <f t="shared" si="5"/>
        <v>351176.62</v>
      </c>
      <c r="I25" s="160">
        <f t="shared" si="5"/>
        <v>496885.81</v>
      </c>
      <c r="J25" s="160">
        <f t="shared" si="5"/>
        <v>299739.88</v>
      </c>
      <c r="K25" s="160">
        <f t="shared" si="5"/>
        <v>300860.89</v>
      </c>
      <c r="L25" s="160">
        <f t="shared" si="5"/>
        <v>232421.94</v>
      </c>
      <c r="M25" s="160">
        <f t="shared" si="5"/>
        <v>119758.41</v>
      </c>
      <c r="N25" s="160">
        <f t="shared" si="5"/>
        <v>407406.88</v>
      </c>
      <c r="O25" s="160">
        <f t="shared" si="5"/>
        <v>162034.11</v>
      </c>
      <c r="P25" s="160">
        <f t="shared" si="5"/>
        <v>74525.5</v>
      </c>
      <c r="Q25" s="160">
        <f t="shared" si="5"/>
        <v>157585.67</v>
      </c>
      <c r="R25" s="160">
        <f t="shared" si="5"/>
        <v>206419.21</v>
      </c>
      <c r="S25" s="160">
        <f t="shared" si="1"/>
        <v>2829614.2199999997</v>
      </c>
    </row>
    <row r="26" spans="1:19" ht="12.75">
      <c r="A26" s="96" t="s">
        <v>126</v>
      </c>
      <c r="B26" s="97">
        <v>221</v>
      </c>
      <c r="C26" s="89"/>
      <c r="D26" s="162"/>
      <c r="E26" s="162"/>
      <c r="F26" s="163">
        <f>предпринимательская!D20+'75%'!D20</f>
        <v>0</v>
      </c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0">
        <f t="shared" si="1"/>
        <v>0</v>
      </c>
    </row>
    <row r="27" spans="1:19" ht="12.75">
      <c r="A27" s="96" t="s">
        <v>127</v>
      </c>
      <c r="B27" s="97">
        <v>222</v>
      </c>
      <c r="C27" s="89"/>
      <c r="D27" s="162"/>
      <c r="E27" s="162"/>
      <c r="F27" s="163">
        <f>предпринимательская!D23+'75%'!D23</f>
        <v>0</v>
      </c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0">
        <f t="shared" si="1"/>
        <v>0</v>
      </c>
    </row>
    <row r="28" spans="1:19" ht="12.75">
      <c r="A28" s="96" t="s">
        <v>128</v>
      </c>
      <c r="B28" s="97">
        <v>223</v>
      </c>
      <c r="C28" s="89"/>
      <c r="D28" s="162">
        <v>18852.52</v>
      </c>
      <c r="E28" s="162">
        <v>712638</v>
      </c>
      <c r="F28" s="163">
        <f>предпринимательская!D26+'75%'!D26</f>
        <v>850759.93</v>
      </c>
      <c r="G28" s="162">
        <v>18852.52</v>
      </c>
      <c r="H28" s="162">
        <v>289048.14</v>
      </c>
      <c r="I28" s="162">
        <v>256596.63</v>
      </c>
      <c r="J28" s="162">
        <v>126018.48</v>
      </c>
      <c r="K28" s="162"/>
      <c r="L28" s="162"/>
      <c r="M28" s="162"/>
      <c r="N28" s="167">
        <v>71654.33</v>
      </c>
      <c r="O28" s="167">
        <v>68694.99</v>
      </c>
      <c r="P28" s="162"/>
      <c r="Q28" s="162"/>
      <c r="R28" s="162">
        <v>19894.84</v>
      </c>
      <c r="S28" s="160">
        <f t="shared" si="1"/>
        <v>850759.9299999999</v>
      </c>
    </row>
    <row r="29" spans="1:19" ht="12.75">
      <c r="A29" s="96" t="s">
        <v>129</v>
      </c>
      <c r="B29" s="97">
        <v>224</v>
      </c>
      <c r="C29" s="89"/>
      <c r="D29" s="162"/>
      <c r="E29" s="162"/>
      <c r="F29" s="163">
        <f>предпринимательская!D31+'75%'!D31</f>
        <v>0</v>
      </c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0">
        <f t="shared" si="1"/>
        <v>0</v>
      </c>
    </row>
    <row r="30" spans="1:19" ht="25.5">
      <c r="A30" s="96" t="s">
        <v>130</v>
      </c>
      <c r="B30" s="97">
        <v>225</v>
      </c>
      <c r="C30" s="89"/>
      <c r="D30" s="162">
        <v>981489.39</v>
      </c>
      <c r="E30" s="162">
        <v>971102.9</v>
      </c>
      <c r="F30" s="163">
        <f>предпринимательская!D34+'75%'!D34</f>
        <v>1955335.96</v>
      </c>
      <c r="G30" s="162">
        <v>1946.78</v>
      </c>
      <c r="H30" s="162">
        <v>62128.48</v>
      </c>
      <c r="I30" s="162">
        <v>240289.18</v>
      </c>
      <c r="J30" s="162">
        <v>173721.4</v>
      </c>
      <c r="K30" s="162">
        <v>270011.89</v>
      </c>
      <c r="L30" s="162">
        <v>232421.94</v>
      </c>
      <c r="M30" s="167">
        <v>119758.41</v>
      </c>
      <c r="N30" s="162">
        <v>335752.55</v>
      </c>
      <c r="O30" s="167">
        <v>93339.12</v>
      </c>
      <c r="P30" s="162">
        <v>74525.5</v>
      </c>
      <c r="Q30" s="162">
        <v>153315.67</v>
      </c>
      <c r="R30" s="162">
        <v>186524.37</v>
      </c>
      <c r="S30" s="160">
        <f t="shared" si="1"/>
        <v>1943735.29</v>
      </c>
    </row>
    <row r="31" spans="1:19" ht="12.75">
      <c r="A31" s="98" t="s">
        <v>131</v>
      </c>
      <c r="B31" s="97"/>
      <c r="C31" s="89"/>
      <c r="D31" s="162"/>
      <c r="E31" s="162"/>
      <c r="F31" s="163">
        <f>предпринимательская!D35+предпринимательская!D36+'75%'!D35+'75%'!D36</f>
        <v>738258.23</v>
      </c>
      <c r="G31" s="162"/>
      <c r="H31" s="162">
        <v>192414.88</v>
      </c>
      <c r="I31" s="162"/>
      <c r="J31" s="162">
        <v>120944.1</v>
      </c>
      <c r="K31" s="162"/>
      <c r="L31" s="162">
        <v>141926</v>
      </c>
      <c r="M31" s="162"/>
      <c r="N31" s="162">
        <v>217634.74</v>
      </c>
      <c r="O31" s="162"/>
      <c r="P31" s="162">
        <v>38486.43</v>
      </c>
      <c r="Q31" s="162"/>
      <c r="R31" s="162">
        <v>26852.08</v>
      </c>
      <c r="S31" s="160">
        <f t="shared" si="1"/>
        <v>738258.23</v>
      </c>
    </row>
    <row r="32" spans="1:19" ht="12.75">
      <c r="A32" s="96" t="s">
        <v>132</v>
      </c>
      <c r="B32" s="97">
        <v>226</v>
      </c>
      <c r="C32" s="89"/>
      <c r="D32" s="162">
        <v>41350</v>
      </c>
      <c r="E32" s="162">
        <v>10000</v>
      </c>
      <c r="F32" s="163">
        <f>предпринимательская!D41+'75%'!D41</f>
        <v>51350</v>
      </c>
      <c r="G32" s="162"/>
      <c r="H32" s="162"/>
      <c r="I32" s="162"/>
      <c r="J32" s="162"/>
      <c r="K32" s="162">
        <v>30849</v>
      </c>
      <c r="L32" s="162"/>
      <c r="M32" s="162"/>
      <c r="N32" s="162"/>
      <c r="O32" s="162"/>
      <c r="P32" s="162"/>
      <c r="Q32" s="162">
        <v>4270</v>
      </c>
      <c r="R32" s="162"/>
      <c r="S32" s="160">
        <f t="shared" si="1"/>
        <v>35119</v>
      </c>
    </row>
    <row r="33" spans="1:19" ht="12.75">
      <c r="A33" s="98" t="s">
        <v>133</v>
      </c>
      <c r="B33" s="97"/>
      <c r="C33" s="89"/>
      <c r="D33" s="162"/>
      <c r="E33" s="162"/>
      <c r="F33" s="163">
        <f>предпринимательская!D43+'75%'!D43</f>
        <v>16231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0">
        <f t="shared" si="1"/>
        <v>0</v>
      </c>
    </row>
    <row r="34" spans="1:19" ht="12.75">
      <c r="A34" s="96" t="s">
        <v>134</v>
      </c>
      <c r="B34" s="97">
        <v>260</v>
      </c>
      <c r="C34" s="89"/>
      <c r="D34" s="160">
        <f>D35+D36</f>
        <v>0</v>
      </c>
      <c r="E34" s="160">
        <f aca="true" t="shared" si="6" ref="E34:R34">E35+E36</f>
        <v>0</v>
      </c>
      <c r="F34" s="160">
        <f t="shared" si="6"/>
        <v>0</v>
      </c>
      <c r="G34" s="160">
        <f t="shared" si="6"/>
        <v>0</v>
      </c>
      <c r="H34" s="160">
        <f t="shared" si="6"/>
        <v>0</v>
      </c>
      <c r="I34" s="160">
        <f t="shared" si="6"/>
        <v>0</v>
      </c>
      <c r="J34" s="160">
        <f t="shared" si="6"/>
        <v>0</v>
      </c>
      <c r="K34" s="160">
        <f t="shared" si="6"/>
        <v>0</v>
      </c>
      <c r="L34" s="160">
        <f t="shared" si="6"/>
        <v>0</v>
      </c>
      <c r="M34" s="160">
        <f t="shared" si="6"/>
        <v>0</v>
      </c>
      <c r="N34" s="160">
        <f t="shared" si="6"/>
        <v>0</v>
      </c>
      <c r="O34" s="160">
        <f t="shared" si="6"/>
        <v>0</v>
      </c>
      <c r="P34" s="160">
        <f t="shared" si="6"/>
        <v>0</v>
      </c>
      <c r="Q34" s="160">
        <f t="shared" si="6"/>
        <v>0</v>
      </c>
      <c r="R34" s="160">
        <f t="shared" si="6"/>
        <v>0</v>
      </c>
      <c r="S34" s="160">
        <f t="shared" si="1"/>
        <v>0</v>
      </c>
    </row>
    <row r="35" spans="1:19" ht="12.75">
      <c r="A35" s="96" t="s">
        <v>135</v>
      </c>
      <c r="B35" s="97">
        <v>262</v>
      </c>
      <c r="C35" s="89"/>
      <c r="D35" s="162"/>
      <c r="E35" s="162"/>
      <c r="F35" s="163">
        <f>предпринимательская!D49+'75%'!D49</f>
        <v>0</v>
      </c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0">
        <f t="shared" si="1"/>
        <v>0</v>
      </c>
    </row>
    <row r="36" spans="1:19" ht="12.75">
      <c r="A36" s="96" t="s">
        <v>136</v>
      </c>
      <c r="B36" s="97">
        <v>290</v>
      </c>
      <c r="C36" s="89"/>
      <c r="D36" s="162"/>
      <c r="E36" s="162"/>
      <c r="F36" s="163">
        <f>предпринимательская!D50+'75%'!D50</f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0">
        <f t="shared" si="1"/>
        <v>0</v>
      </c>
    </row>
    <row r="37" spans="1:19" ht="12.75">
      <c r="A37" s="96" t="s">
        <v>137</v>
      </c>
      <c r="B37" s="97">
        <v>300</v>
      </c>
      <c r="C37" s="89"/>
      <c r="D37" s="160">
        <f>D38+D39</f>
        <v>152368.5</v>
      </c>
      <c r="E37" s="160">
        <f aca="true" t="shared" si="7" ref="E37:R37">E38+E39</f>
        <v>6055719.1</v>
      </c>
      <c r="F37" s="160">
        <f t="shared" si="7"/>
        <v>6380345.14</v>
      </c>
      <c r="G37" s="160">
        <f t="shared" si="7"/>
        <v>256107.97</v>
      </c>
      <c r="H37" s="160">
        <f t="shared" si="7"/>
        <v>811532.86</v>
      </c>
      <c r="I37" s="160">
        <f t="shared" si="7"/>
        <v>425329.02</v>
      </c>
      <c r="J37" s="160">
        <f t="shared" si="7"/>
        <v>622529.8</v>
      </c>
      <c r="K37" s="160">
        <f t="shared" si="7"/>
        <v>844490.0199999999</v>
      </c>
      <c r="L37" s="160">
        <f t="shared" si="7"/>
        <v>680424.82</v>
      </c>
      <c r="M37" s="160">
        <f t="shared" si="7"/>
        <v>551988.9199999999</v>
      </c>
      <c r="N37" s="160">
        <f t="shared" si="7"/>
        <v>240756.4</v>
      </c>
      <c r="O37" s="160">
        <f t="shared" si="7"/>
        <v>593625.23</v>
      </c>
      <c r="P37" s="160">
        <f t="shared" si="7"/>
        <v>520252.03</v>
      </c>
      <c r="Q37" s="160">
        <f t="shared" si="7"/>
        <v>368245.53</v>
      </c>
      <c r="R37" s="160">
        <f t="shared" si="7"/>
        <v>430297.45</v>
      </c>
      <c r="S37" s="160">
        <f t="shared" si="1"/>
        <v>6345580.050000002</v>
      </c>
    </row>
    <row r="38" spans="1:19" ht="12.75">
      <c r="A38" s="96" t="s">
        <v>138</v>
      </c>
      <c r="B38" s="97">
        <v>310</v>
      </c>
      <c r="C38" s="89"/>
      <c r="D38" s="162">
        <v>-21105</v>
      </c>
      <c r="E38" s="162">
        <v>358912.8</v>
      </c>
      <c r="F38" s="163">
        <f>предпринимательская!D54+'75%'!D54</f>
        <v>337807.8</v>
      </c>
      <c r="G38" s="162"/>
      <c r="H38" s="162"/>
      <c r="I38" s="162">
        <v>46045</v>
      </c>
      <c r="J38" s="162">
        <v>46246</v>
      </c>
      <c r="K38" s="162">
        <v>74403.83</v>
      </c>
      <c r="L38" s="162">
        <v>19700</v>
      </c>
      <c r="M38" s="167">
        <v>4000</v>
      </c>
      <c r="N38" s="162"/>
      <c r="O38" s="167">
        <v>49850</v>
      </c>
      <c r="P38" s="162"/>
      <c r="Q38" s="162">
        <v>5650</v>
      </c>
      <c r="R38" s="162">
        <v>74070</v>
      </c>
      <c r="S38" s="160">
        <f t="shared" si="1"/>
        <v>319964.83</v>
      </c>
    </row>
    <row r="39" spans="1:19" ht="25.5">
      <c r="A39" s="96" t="s">
        <v>139</v>
      </c>
      <c r="B39" s="97">
        <v>340</v>
      </c>
      <c r="C39" s="89"/>
      <c r="D39" s="160">
        <f>D40+D41+D42+D43+D44</f>
        <v>173473.5</v>
      </c>
      <c r="E39" s="160">
        <f aca="true" t="shared" si="8" ref="E39:R39">E40+E41+E42+E43+E44</f>
        <v>5696806.3</v>
      </c>
      <c r="F39" s="160">
        <f t="shared" si="8"/>
        <v>6042537.34</v>
      </c>
      <c r="G39" s="160">
        <f t="shared" si="8"/>
        <v>256107.97</v>
      </c>
      <c r="H39" s="160">
        <f t="shared" si="8"/>
        <v>811532.86</v>
      </c>
      <c r="I39" s="160">
        <f t="shared" si="8"/>
        <v>379284.02</v>
      </c>
      <c r="J39" s="160">
        <f t="shared" si="8"/>
        <v>576283.8</v>
      </c>
      <c r="K39" s="160">
        <f t="shared" si="8"/>
        <v>770086.19</v>
      </c>
      <c r="L39" s="160">
        <f t="shared" si="8"/>
        <v>660724.82</v>
      </c>
      <c r="M39" s="160">
        <f t="shared" si="8"/>
        <v>547988.9199999999</v>
      </c>
      <c r="N39" s="160">
        <f t="shared" si="8"/>
        <v>240756.4</v>
      </c>
      <c r="O39" s="160">
        <f t="shared" si="8"/>
        <v>543775.23</v>
      </c>
      <c r="P39" s="160">
        <f t="shared" si="8"/>
        <v>520252.03</v>
      </c>
      <c r="Q39" s="160">
        <f t="shared" si="8"/>
        <v>362595.53</v>
      </c>
      <c r="R39" s="160">
        <f t="shared" si="8"/>
        <v>356227.45</v>
      </c>
      <c r="S39" s="160">
        <f t="shared" si="1"/>
        <v>6025615.22</v>
      </c>
    </row>
    <row r="40" spans="1:19" ht="12.75">
      <c r="A40" s="98" t="s">
        <v>140</v>
      </c>
      <c r="B40" s="97"/>
      <c r="C40" s="89"/>
      <c r="D40" s="162">
        <v>93817.1</v>
      </c>
      <c r="E40" s="162">
        <v>4423356.3</v>
      </c>
      <c r="F40" s="163">
        <f>предпринимательская!D56+'75%'!D56</f>
        <v>4761949.21</v>
      </c>
      <c r="G40" s="162">
        <v>256107.97</v>
      </c>
      <c r="H40" s="162">
        <v>447120.86</v>
      </c>
      <c r="I40" s="162">
        <v>270112.02</v>
      </c>
      <c r="J40" s="162">
        <v>390424.83</v>
      </c>
      <c r="K40" s="162">
        <v>689766.19</v>
      </c>
      <c r="L40" s="162">
        <v>654674.82</v>
      </c>
      <c r="M40" s="162">
        <v>360898.92</v>
      </c>
      <c r="N40" s="162">
        <v>238416.4</v>
      </c>
      <c r="O40" s="162">
        <v>371491.07</v>
      </c>
      <c r="P40" s="162">
        <v>390619.03</v>
      </c>
      <c r="Q40" s="162">
        <v>362595.53</v>
      </c>
      <c r="R40" s="162">
        <v>318925.7</v>
      </c>
      <c r="S40" s="160">
        <f t="shared" si="1"/>
        <v>4751153.34</v>
      </c>
    </row>
    <row r="41" spans="1:19" ht="12.75">
      <c r="A41" s="98" t="s">
        <v>43</v>
      </c>
      <c r="B41" s="97"/>
      <c r="C41" s="89"/>
      <c r="D41" s="162">
        <v>9000</v>
      </c>
      <c r="E41" s="162">
        <v>1236740</v>
      </c>
      <c r="F41" s="163">
        <f>предпринимательская!D57+'75%'!D57</f>
        <v>1198699.16</v>
      </c>
      <c r="G41" s="162"/>
      <c r="H41" s="162">
        <v>364412</v>
      </c>
      <c r="I41" s="162">
        <v>99000</v>
      </c>
      <c r="J41" s="162">
        <v>158190</v>
      </c>
      <c r="K41" s="162">
        <v>76120</v>
      </c>
      <c r="L41" s="162"/>
      <c r="M41" s="162">
        <v>187090</v>
      </c>
      <c r="N41" s="162"/>
      <c r="O41" s="162">
        <v>154752.16</v>
      </c>
      <c r="P41" s="162">
        <v>124135</v>
      </c>
      <c r="Q41" s="162"/>
      <c r="R41" s="162">
        <v>35000</v>
      </c>
      <c r="S41" s="160">
        <f t="shared" si="1"/>
        <v>1198699.1600000001</v>
      </c>
    </row>
    <row r="42" spans="1:19" ht="12.75">
      <c r="A42" s="98" t="s">
        <v>45</v>
      </c>
      <c r="B42" s="97"/>
      <c r="C42" s="89"/>
      <c r="D42" s="162"/>
      <c r="E42" s="162">
        <v>11510.4</v>
      </c>
      <c r="F42" s="163">
        <f>предпринимательская!D58+'75%'!D58</f>
        <v>12032.97</v>
      </c>
      <c r="G42" s="162"/>
      <c r="H42" s="162"/>
      <c r="I42" s="162"/>
      <c r="J42" s="162">
        <v>12032.97</v>
      </c>
      <c r="K42" s="162"/>
      <c r="L42" s="162"/>
      <c r="M42" s="162"/>
      <c r="N42" s="162"/>
      <c r="O42" s="162"/>
      <c r="P42" s="162"/>
      <c r="Q42" s="162"/>
      <c r="R42" s="162"/>
      <c r="S42" s="160">
        <f t="shared" si="1"/>
        <v>12032.97</v>
      </c>
    </row>
    <row r="43" spans="1:19" ht="12.75">
      <c r="A43" s="98" t="s">
        <v>141</v>
      </c>
      <c r="B43" s="97"/>
      <c r="C43" s="89"/>
      <c r="D43" s="162"/>
      <c r="E43" s="162"/>
      <c r="F43" s="163">
        <f>предпринимательская!D59+'75%'!D59</f>
        <v>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0">
        <f t="shared" si="1"/>
        <v>0</v>
      </c>
    </row>
    <row r="44" spans="1:19" ht="12.75">
      <c r="A44" s="98" t="s">
        <v>142</v>
      </c>
      <c r="B44" s="97"/>
      <c r="C44" s="89"/>
      <c r="D44" s="162">
        <v>70656.4</v>
      </c>
      <c r="E44" s="162">
        <v>25199.6</v>
      </c>
      <c r="F44" s="163">
        <f>предпринимательская!D60+предпринимательская!D61+'75%'!D60+'75%'!D61</f>
        <v>69856</v>
      </c>
      <c r="G44" s="162"/>
      <c r="H44" s="162"/>
      <c r="I44" s="162">
        <v>10172</v>
      </c>
      <c r="J44" s="162">
        <v>15636</v>
      </c>
      <c r="K44" s="162">
        <v>4200</v>
      </c>
      <c r="L44" s="162">
        <v>6050</v>
      </c>
      <c r="M44" s="162"/>
      <c r="N44" s="162">
        <v>2340</v>
      </c>
      <c r="O44" s="162">
        <v>17532</v>
      </c>
      <c r="P44" s="162">
        <v>5498</v>
      </c>
      <c r="Q44" s="162"/>
      <c r="R44" s="162">
        <v>2301.75</v>
      </c>
      <c r="S44" s="160">
        <f t="shared" si="1"/>
        <v>63729.75</v>
      </c>
    </row>
    <row r="45" spans="1:19" ht="12.75">
      <c r="A45" s="99" t="s">
        <v>143</v>
      </c>
      <c r="B45" s="99"/>
      <c r="C45" s="90"/>
      <c r="D45" s="159"/>
      <c r="E45" s="159"/>
      <c r="F45" s="159"/>
      <c r="G45" s="164">
        <f>D19+G10-G19</f>
        <v>1503870.6800000002</v>
      </c>
      <c r="H45" s="164">
        <f>G45+H10-H19</f>
        <v>989557.8700000001</v>
      </c>
      <c r="I45" s="164">
        <f aca="true" t="shared" si="9" ref="I45:N45">H45+I10-I19</f>
        <v>732407.31</v>
      </c>
      <c r="J45" s="164">
        <f t="shared" si="9"/>
        <v>448994.39</v>
      </c>
      <c r="K45" s="164">
        <f t="shared" si="9"/>
        <v>-31786.409999999916</v>
      </c>
      <c r="L45" s="164">
        <f t="shared" si="9"/>
        <v>-268121.32999999996</v>
      </c>
      <c r="M45" s="164">
        <f t="shared" si="9"/>
        <v>-308486.5099999999</v>
      </c>
      <c r="N45" s="164">
        <f t="shared" si="9"/>
        <v>-250281.94999999995</v>
      </c>
      <c r="O45" s="164">
        <f>N45+O10-O19</f>
        <v>-291939.9999999999</v>
      </c>
      <c r="P45" s="164">
        <f>O45+P10-P19</f>
        <v>-129289.22999999986</v>
      </c>
      <c r="Q45" s="164">
        <f>P45+Q10-Q19</f>
        <v>56261.66000000003</v>
      </c>
      <c r="R45" s="164">
        <f>Q45+R10-R19</f>
        <v>90250.93999999994</v>
      </c>
      <c r="S45" s="158"/>
    </row>
    <row r="46" spans="1:19" ht="20.25">
      <c r="A46" s="201" t="s">
        <v>144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</row>
    <row r="47" spans="1:19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19" ht="12.75">
      <c r="A48" s="86" t="s">
        <v>145</v>
      </c>
      <c r="B48" s="86"/>
      <c r="C48" s="86"/>
      <c r="D48" s="200" t="s">
        <v>146</v>
      </c>
      <c r="E48" s="200"/>
      <c r="F48" s="86"/>
      <c r="G48" s="200" t="s">
        <v>147</v>
      </c>
      <c r="H48" s="200"/>
      <c r="I48" s="200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1:19" ht="12.75">
      <c r="A49" s="86"/>
      <c r="B49" s="86"/>
      <c r="C49" s="86"/>
      <c r="D49" s="200" t="s">
        <v>148</v>
      </c>
      <c r="E49" s="200"/>
      <c r="F49" s="86"/>
      <c r="G49" s="200" t="s">
        <v>149</v>
      </c>
      <c r="H49" s="200"/>
      <c r="I49" s="200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9" ht="13.5">
      <c r="A50" s="91" t="s">
        <v>150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1:19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1:19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2:19" ht="12.75">
      <c r="B54" s="200"/>
      <c r="C54" s="200"/>
      <c r="D54" s="200"/>
      <c r="E54" s="200"/>
      <c r="F54" s="200"/>
      <c r="G54" s="86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</sheetData>
  <sheetProtection password="CF5E" sheet="1" objects="1" scenarios="1" insertColumns="0" insertRows="0"/>
  <mergeCells count="17">
    <mergeCell ref="G4:S4"/>
    <mergeCell ref="A2:S2"/>
    <mergeCell ref="A3:S3"/>
    <mergeCell ref="B7:B8"/>
    <mergeCell ref="C7:C8"/>
    <mergeCell ref="D7:D8"/>
    <mergeCell ref="A4:F4"/>
    <mergeCell ref="E7:E8"/>
    <mergeCell ref="F7:F8"/>
    <mergeCell ref="G7:S7"/>
    <mergeCell ref="A7:A8"/>
    <mergeCell ref="B54:F54"/>
    <mergeCell ref="A46:S46"/>
    <mergeCell ref="D48:E48"/>
    <mergeCell ref="G48:I48"/>
    <mergeCell ref="D49:E49"/>
    <mergeCell ref="G49:I49"/>
  </mergeCells>
  <printOptions/>
  <pageMargins left="0.1968503937007874" right="0.1968503937007874" top="0.17" bottom="0.3937007874015748" header="0.5118110236220472" footer="0.11811023622047245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15" sqref="O15"/>
    </sheetView>
  </sheetViews>
  <sheetFormatPr defaultColWidth="9.00390625" defaultRowHeight="12.75"/>
  <cols>
    <col min="1" max="1" width="15.75390625" style="0" customWidth="1"/>
    <col min="2" max="15" width="16.625" style="0" customWidth="1"/>
  </cols>
  <sheetData>
    <row r="1" spans="1:15" s="7" customFormat="1" ht="15.75">
      <c r="A1" s="22"/>
      <c r="B1" s="22"/>
      <c r="C1" s="22"/>
      <c r="D1" s="22"/>
      <c r="E1" s="21"/>
      <c r="F1" s="103"/>
      <c r="G1" s="103"/>
      <c r="H1" s="103"/>
      <c r="I1" s="103"/>
      <c r="J1" s="22"/>
      <c r="K1" s="22"/>
      <c r="L1" s="22"/>
      <c r="M1" s="22"/>
      <c r="N1" s="22"/>
      <c r="O1" s="32" t="s">
        <v>153</v>
      </c>
    </row>
    <row r="2" spans="1:14" s="25" customFormat="1" ht="33" customHeight="1">
      <c r="A2" s="182" t="s">
        <v>188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s="24" customFormat="1" ht="22.5" customHeight="1">
      <c r="A3" s="104"/>
      <c r="B3" s="104"/>
      <c r="D3" s="129"/>
      <c r="E3" s="129"/>
      <c r="F3" s="129"/>
      <c r="G3" s="129"/>
      <c r="H3" s="129"/>
      <c r="I3" s="129"/>
      <c r="J3" s="129"/>
      <c r="K3" s="129"/>
      <c r="L3" s="129"/>
      <c r="M3" s="104"/>
      <c r="N3" s="104"/>
    </row>
    <row r="4" spans="1:15" s="1" customFormat="1" ht="24" customHeight="1">
      <c r="A4" s="219" t="str">
        <f>бюджет!A4</f>
        <v>Наименование учреждения </v>
      </c>
      <c r="B4" s="219"/>
      <c r="C4" s="219"/>
      <c r="D4" s="219"/>
      <c r="E4" s="219"/>
      <c r="F4" s="214" t="str">
        <f>бюджет!E4</f>
        <v>КГБУ СО "Пансионат "Кедр""</v>
      </c>
      <c r="G4" s="214"/>
      <c r="H4" s="214"/>
      <c r="I4" s="214"/>
      <c r="J4" s="214"/>
      <c r="K4" s="50"/>
      <c r="L4" s="50"/>
      <c r="M4" s="50"/>
      <c r="N4" s="50"/>
      <c r="O4" s="24"/>
    </row>
    <row r="5" spans="1:15" s="1" customFormat="1" ht="19.5" customHeight="1">
      <c r="A5" s="29"/>
      <c r="B5" s="29"/>
      <c r="C5" s="33"/>
      <c r="D5" s="79"/>
      <c r="E5" s="21"/>
      <c r="F5" s="105"/>
      <c r="G5" s="105"/>
      <c r="H5" s="105"/>
      <c r="I5" s="105"/>
      <c r="J5" s="24"/>
      <c r="K5" s="24"/>
      <c r="L5" s="24"/>
      <c r="M5" s="24"/>
      <c r="N5" s="24"/>
      <c r="O5" s="24"/>
    </row>
    <row r="6" spans="1:15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3.5" customHeight="1">
      <c r="A7" s="208" t="s">
        <v>58</v>
      </c>
      <c r="B7" s="208"/>
      <c r="C7" s="208"/>
      <c r="D7" s="208"/>
      <c r="E7" s="100">
        <v>82</v>
      </c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 customHeight="1">
      <c r="A8" s="208" t="s">
        <v>55</v>
      </c>
      <c r="B8" s="208"/>
      <c r="C8" s="208"/>
      <c r="D8" s="208"/>
      <c r="E8" s="101">
        <v>83</v>
      </c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4.25" customHeight="1">
      <c r="A9" s="208" t="s">
        <v>59</v>
      </c>
      <c r="B9" s="208"/>
      <c r="C9" s="208"/>
      <c r="D9" s="208"/>
      <c r="E9" s="101">
        <f>E7*366</f>
        <v>30012</v>
      </c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.75" customHeight="1">
      <c r="A10" s="208" t="s">
        <v>56</v>
      </c>
      <c r="B10" s="208"/>
      <c r="C10" s="208"/>
      <c r="D10" s="208"/>
      <c r="E10" s="100">
        <f>E8*366</f>
        <v>30378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.75" customHeight="1" thickBot="1">
      <c r="A11" s="106"/>
      <c r="B11" s="106"/>
      <c r="C11" s="106"/>
      <c r="D11" s="10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07" t="s">
        <v>37</v>
      </c>
    </row>
    <row r="12" spans="1:15" ht="30.75" customHeight="1">
      <c r="A12" s="212" t="s">
        <v>54</v>
      </c>
      <c r="B12" s="209" t="s">
        <v>41</v>
      </c>
      <c r="C12" s="210"/>
      <c r="D12" s="210"/>
      <c r="E12" s="210"/>
      <c r="F12" s="211"/>
      <c r="G12" s="209" t="s">
        <v>42</v>
      </c>
      <c r="H12" s="210"/>
      <c r="I12" s="210"/>
      <c r="J12" s="210"/>
      <c r="K12" s="211"/>
      <c r="L12" s="215" t="s">
        <v>48</v>
      </c>
      <c r="M12" s="216" t="s">
        <v>49</v>
      </c>
      <c r="N12" s="215" t="s">
        <v>50</v>
      </c>
      <c r="O12" s="216"/>
    </row>
    <row r="13" spans="1:15" ht="72.75" customHeight="1" thickBot="1">
      <c r="A13" s="213"/>
      <c r="B13" s="108" t="s">
        <v>91</v>
      </c>
      <c r="C13" s="109" t="s">
        <v>52</v>
      </c>
      <c r="D13" s="110" t="s">
        <v>60</v>
      </c>
      <c r="E13" s="110" t="s">
        <v>47</v>
      </c>
      <c r="F13" s="111" t="s">
        <v>46</v>
      </c>
      <c r="G13" s="108" t="s">
        <v>86</v>
      </c>
      <c r="H13" s="109" t="s">
        <v>52</v>
      </c>
      <c r="I13" s="110" t="s">
        <v>60</v>
      </c>
      <c r="J13" s="110" t="s">
        <v>47</v>
      </c>
      <c r="K13" s="111" t="s">
        <v>46</v>
      </c>
      <c r="L13" s="217"/>
      <c r="M13" s="218"/>
      <c r="N13" s="112" t="s">
        <v>44</v>
      </c>
      <c r="O13" s="113" t="s">
        <v>53</v>
      </c>
    </row>
    <row r="14" spans="1:15" ht="21" customHeight="1">
      <c r="A14" s="114" t="s">
        <v>40</v>
      </c>
      <c r="B14" s="63">
        <f>бюджет!D56</f>
        <v>1490450</v>
      </c>
      <c r="C14" s="102">
        <v>1490450</v>
      </c>
      <c r="D14" s="102">
        <v>1370851.05</v>
      </c>
      <c r="E14" s="118">
        <f>C14/E9</f>
        <v>49.661801945888314</v>
      </c>
      <c r="F14" s="118">
        <f>D14/E10</f>
        <v>45.12644183290539</v>
      </c>
      <c r="G14" s="63">
        <f>'75%'!D56+предпринимательская!D56</f>
        <v>4761949.21</v>
      </c>
      <c r="H14" s="102">
        <v>4795729.64</v>
      </c>
      <c r="I14" s="102">
        <v>4751153.34</v>
      </c>
      <c r="J14" s="118">
        <f>H14/E9</f>
        <v>159.79373717179794</v>
      </c>
      <c r="K14" s="118">
        <f>I14/E10</f>
        <v>156.40112383962077</v>
      </c>
      <c r="L14" s="30">
        <f>J14+E14</f>
        <v>209.45553911768627</v>
      </c>
      <c r="M14" s="26">
        <f>K14+F14</f>
        <v>201.52756567252615</v>
      </c>
      <c r="N14" s="68">
        <v>115784.72</v>
      </c>
      <c r="O14" s="67">
        <v>120064.63</v>
      </c>
    </row>
    <row r="15" spans="1:15" ht="21" customHeight="1">
      <c r="A15" s="115" t="s">
        <v>43</v>
      </c>
      <c r="B15" s="63">
        <f>бюджет!D57</f>
        <v>77700</v>
      </c>
      <c r="C15" s="102">
        <v>77700</v>
      </c>
      <c r="D15" s="102">
        <v>61359.38</v>
      </c>
      <c r="E15" s="118">
        <f>C15/E7</f>
        <v>947.560975609756</v>
      </c>
      <c r="F15" s="118">
        <f>D15/E8</f>
        <v>739.2696385542168</v>
      </c>
      <c r="G15" s="63">
        <f>'75%'!D57+предпринимательская!D57</f>
        <v>1198699.16</v>
      </c>
      <c r="H15" s="102">
        <v>1198699.16</v>
      </c>
      <c r="I15" s="102">
        <v>1198699.16</v>
      </c>
      <c r="J15" s="118">
        <f>H15/E7</f>
        <v>14618.28243902439</v>
      </c>
      <c r="K15" s="118">
        <f>I15/E8</f>
        <v>14442.158554216867</v>
      </c>
      <c r="L15" s="31">
        <f>J15+E15</f>
        <v>15565.843414634146</v>
      </c>
      <c r="M15" s="27">
        <f>K15+F15</f>
        <v>15181.428192771084</v>
      </c>
      <c r="N15" s="66">
        <v>61421.7</v>
      </c>
      <c r="O15" s="69">
        <v>166262.99</v>
      </c>
    </row>
    <row r="16" spans="1:15" ht="21" customHeight="1" thickBot="1">
      <c r="A16" s="116" t="s">
        <v>45</v>
      </c>
      <c r="B16" s="63">
        <f>бюджет!D58</f>
        <v>39741.26</v>
      </c>
      <c r="C16" s="102">
        <v>39741.26</v>
      </c>
      <c r="D16" s="102">
        <v>39741.26</v>
      </c>
      <c r="E16" s="118">
        <f>C16/E9</f>
        <v>1.3241789950686393</v>
      </c>
      <c r="F16" s="118">
        <f>D16/E10</f>
        <v>1.3082250312726316</v>
      </c>
      <c r="G16" s="63">
        <f>'75%'!D58+предпринимательская!D58</f>
        <v>12032.97</v>
      </c>
      <c r="H16" s="102">
        <v>12032.97</v>
      </c>
      <c r="I16" s="102">
        <v>12032.97</v>
      </c>
      <c r="J16" s="118">
        <f>H16/E8</f>
        <v>144.97554216867468</v>
      </c>
      <c r="K16" s="118">
        <f>I16/E9</f>
        <v>0.4009386245501799</v>
      </c>
      <c r="L16" s="31">
        <f>J16+E16</f>
        <v>146.29972116374333</v>
      </c>
      <c r="M16" s="28">
        <f>F16</f>
        <v>1.3082250312726316</v>
      </c>
      <c r="N16" s="64">
        <v>19475.38</v>
      </c>
      <c r="O16" s="65">
        <v>4747.48</v>
      </c>
    </row>
    <row r="17" spans="1:20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T17" s="20"/>
    </row>
    <row r="18" spans="1:15" s="9" customFormat="1" ht="21.75" customHeight="1">
      <c r="A18" s="24" t="s">
        <v>8</v>
      </c>
      <c r="B18" s="24"/>
      <c r="C18" s="34"/>
      <c r="D18" s="10"/>
      <c r="E18" s="207"/>
      <c r="F18" s="207"/>
      <c r="G18" s="207"/>
      <c r="H18" s="207"/>
      <c r="I18" s="117"/>
      <c r="J18" s="117"/>
      <c r="K18" s="179"/>
      <c r="L18" s="179"/>
      <c r="M18" s="179"/>
      <c r="N18" s="17"/>
      <c r="O18" s="17"/>
    </row>
    <row r="19" spans="1:15" s="9" customFormat="1" ht="21.75" customHeight="1">
      <c r="A19" s="24"/>
      <c r="B19" s="24"/>
      <c r="C19" s="24"/>
      <c r="D19" s="24"/>
      <c r="E19" s="180" t="s">
        <v>10</v>
      </c>
      <c r="F19" s="180"/>
      <c r="G19" s="180"/>
      <c r="H19" s="180"/>
      <c r="I19" s="36"/>
      <c r="J19" s="36"/>
      <c r="K19" s="180" t="s">
        <v>57</v>
      </c>
      <c r="L19" s="180"/>
      <c r="M19" s="180"/>
      <c r="N19" s="37"/>
      <c r="O19" s="37"/>
    </row>
    <row r="20" spans="1:15" s="9" customFormat="1" ht="21.75" customHeight="1">
      <c r="A20" s="24"/>
      <c r="B20" s="24"/>
      <c r="C20" s="24"/>
      <c r="D20" s="79"/>
      <c r="E20" s="21"/>
      <c r="F20" s="21"/>
      <c r="G20" s="21"/>
      <c r="H20" s="36"/>
      <c r="I20" s="36"/>
      <c r="J20" s="36"/>
      <c r="K20" s="36"/>
      <c r="L20" s="37"/>
      <c r="M20" s="37"/>
      <c r="N20" s="37"/>
      <c r="O20" s="37"/>
    </row>
    <row r="21" spans="1:15" s="9" customFormat="1" ht="21.75" customHeight="1">
      <c r="A21" s="24" t="s">
        <v>6</v>
      </c>
      <c r="B21" s="24"/>
      <c r="C21" s="24"/>
      <c r="D21" s="24"/>
      <c r="E21" s="207"/>
      <c r="F21" s="207"/>
      <c r="G21" s="207"/>
      <c r="H21" s="207"/>
      <c r="I21" s="117"/>
      <c r="J21" s="117"/>
      <c r="K21" s="179"/>
      <c r="L21" s="179"/>
      <c r="M21" s="179"/>
      <c r="N21" s="37"/>
      <c r="O21" s="37"/>
    </row>
    <row r="22" spans="1:15" s="9" customFormat="1" ht="21.75" customHeight="1">
      <c r="A22" s="35"/>
      <c r="B22" s="35"/>
      <c r="C22" s="35"/>
      <c r="D22" s="35"/>
      <c r="E22" s="180" t="s">
        <v>10</v>
      </c>
      <c r="F22" s="180"/>
      <c r="G22" s="180"/>
      <c r="H22" s="180"/>
      <c r="I22" s="36"/>
      <c r="J22" s="36"/>
      <c r="K22" s="180" t="s">
        <v>57</v>
      </c>
      <c r="L22" s="180"/>
      <c r="M22" s="180"/>
      <c r="N22" s="37"/>
      <c r="O22" s="37"/>
    </row>
    <row r="23" spans="1:15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2.75">
      <c r="A29" s="62"/>
      <c r="B29" s="6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62"/>
      <c r="O29" s="62"/>
    </row>
    <row r="30" spans="1:15" ht="15.75">
      <c r="A30" s="4" t="s">
        <v>34</v>
      </c>
      <c r="B30" s="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62"/>
      <c r="O30" s="62"/>
    </row>
  </sheetData>
  <sheetProtection password="CF5E" sheet="1" objects="1" scenarios="1" insertColumns="0" insertRows="0"/>
  <protectedRanges>
    <protectedRange password="CE28" sqref="A4 A2:B3 D2:J3 C2" name="Диапазон9"/>
    <protectedRange password="CE28" sqref="A18:K22" name="Диапазон8"/>
  </protectedRanges>
  <mergeCells count="21">
    <mergeCell ref="A4:E4"/>
    <mergeCell ref="K21:M21"/>
    <mergeCell ref="A12:A13"/>
    <mergeCell ref="E19:H19"/>
    <mergeCell ref="F4:J4"/>
    <mergeCell ref="A2:N2"/>
    <mergeCell ref="N12:O12"/>
    <mergeCell ref="A7:D7"/>
    <mergeCell ref="A8:D8"/>
    <mergeCell ref="L12:L13"/>
    <mergeCell ref="M12:M13"/>
    <mergeCell ref="E21:H21"/>
    <mergeCell ref="A9:D9"/>
    <mergeCell ref="K19:M19"/>
    <mergeCell ref="A10:D10"/>
    <mergeCell ref="E22:H22"/>
    <mergeCell ref="E18:H18"/>
    <mergeCell ref="G12:K12"/>
    <mergeCell ref="K18:M18"/>
    <mergeCell ref="K22:M22"/>
    <mergeCell ref="B12:F12"/>
  </mergeCells>
  <printOptions/>
  <pageMargins left="0.31" right="0.17" top="0.64" bottom="0.3" header="0.5" footer="0.2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I24" sqref="I24"/>
    </sheetView>
  </sheetViews>
  <sheetFormatPr defaultColWidth="9.00390625" defaultRowHeight="12.75"/>
  <cols>
    <col min="2" max="2" width="21.75390625" style="0" customWidth="1"/>
    <col min="3" max="3" width="10.25390625" style="0" customWidth="1"/>
    <col min="4" max="4" width="12.375" style="0" customWidth="1"/>
    <col min="5" max="5" width="18.00390625" style="0" customWidth="1"/>
    <col min="6" max="6" width="17.75390625" style="0" customWidth="1"/>
    <col min="7" max="7" width="17.00390625" style="0" customWidth="1"/>
    <col min="8" max="8" width="17.375" style="0" customWidth="1"/>
    <col min="9" max="9" width="18.25390625" style="0" customWidth="1"/>
    <col min="10" max="10" width="36.00390625" style="0" customWidth="1"/>
  </cols>
  <sheetData>
    <row r="1" spans="1:10" ht="15.75">
      <c r="A1" s="130"/>
      <c r="B1" s="130"/>
      <c r="C1" s="130"/>
      <c r="D1" s="130"/>
      <c r="E1" s="130"/>
      <c r="F1" s="130"/>
      <c r="G1" s="130"/>
      <c r="H1" s="130"/>
      <c r="I1" s="130"/>
      <c r="J1" s="131" t="s">
        <v>155</v>
      </c>
    </row>
    <row r="2" spans="1:10" ht="48" customHeight="1">
      <c r="A2" s="130"/>
      <c r="B2" s="130"/>
      <c r="C2" s="130"/>
      <c r="D2" s="130"/>
      <c r="E2" s="130"/>
      <c r="F2" s="130"/>
      <c r="G2" s="130"/>
      <c r="H2" s="225" t="s">
        <v>156</v>
      </c>
      <c r="I2" s="225"/>
      <c r="J2" s="225"/>
    </row>
    <row r="3" spans="1:10" ht="15.75">
      <c r="A3" s="130"/>
      <c r="B3" s="130"/>
      <c r="C3" s="130"/>
      <c r="D3" s="130"/>
      <c r="E3" s="130"/>
      <c r="F3" s="130"/>
      <c r="G3" s="130"/>
      <c r="H3" s="132"/>
      <c r="I3" s="132"/>
      <c r="J3" s="132"/>
    </row>
    <row r="4" spans="1:10" ht="17.25" customHeight="1">
      <c r="A4" s="226" t="s">
        <v>157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5.75">
      <c r="A5" s="227"/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2.75">
      <c r="A6" s="222" t="s">
        <v>158</v>
      </c>
      <c r="B6" s="222"/>
      <c r="C6" s="222"/>
      <c r="D6" s="222"/>
      <c r="E6" s="222"/>
      <c r="F6" s="222"/>
      <c r="G6" s="222"/>
      <c r="H6" s="222"/>
      <c r="I6" s="222"/>
      <c r="J6" s="222"/>
    </row>
    <row r="7" spans="1:10" ht="15.75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0" ht="15.75">
      <c r="A8" s="130"/>
      <c r="B8" s="133"/>
      <c r="C8" s="133"/>
      <c r="D8" s="133"/>
      <c r="E8" s="134" t="s">
        <v>159</v>
      </c>
      <c r="F8" s="221"/>
      <c r="G8" s="221"/>
      <c r="H8" s="135" t="s">
        <v>160</v>
      </c>
      <c r="I8" s="133"/>
      <c r="J8" s="130"/>
    </row>
    <row r="9" spans="1:10" ht="12.75">
      <c r="A9" s="222" t="s">
        <v>161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15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60.5" customHeight="1">
      <c r="A11" s="136" t="s">
        <v>162</v>
      </c>
      <c r="B11" s="136" t="s">
        <v>176</v>
      </c>
      <c r="C11" s="136" t="s">
        <v>163</v>
      </c>
      <c r="D11" s="136" t="s">
        <v>95</v>
      </c>
      <c r="E11" s="136" t="s">
        <v>164</v>
      </c>
      <c r="F11" s="136" t="s">
        <v>165</v>
      </c>
      <c r="G11" s="136" t="s">
        <v>166</v>
      </c>
      <c r="H11" s="136" t="s">
        <v>167</v>
      </c>
      <c r="I11" s="136" t="s">
        <v>168</v>
      </c>
      <c r="J11" s="136" t="s">
        <v>177</v>
      </c>
    </row>
    <row r="12" spans="1:10" ht="12.75">
      <c r="A12" s="137">
        <v>1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 t="s">
        <v>169</v>
      </c>
      <c r="J12" s="137">
        <v>10</v>
      </c>
    </row>
    <row r="13" spans="1:10" ht="15.75">
      <c r="A13" s="138">
        <v>1</v>
      </c>
      <c r="B13" s="139"/>
      <c r="C13" s="139"/>
      <c r="D13" s="140"/>
      <c r="E13" s="141"/>
      <c r="F13" s="141"/>
      <c r="G13" s="141"/>
      <c r="H13" s="141"/>
      <c r="I13" s="141">
        <f aca="true" t="shared" si="0" ref="I13:I18">F13-H13</f>
        <v>0</v>
      </c>
      <c r="J13" s="142"/>
    </row>
    <row r="14" spans="1:10" ht="15.75">
      <c r="A14" s="138">
        <v>2</v>
      </c>
      <c r="B14" s="139"/>
      <c r="C14" s="139"/>
      <c r="D14" s="140"/>
      <c r="E14" s="141"/>
      <c r="F14" s="141"/>
      <c r="G14" s="141"/>
      <c r="H14" s="141"/>
      <c r="I14" s="141">
        <f t="shared" si="0"/>
        <v>0</v>
      </c>
      <c r="J14" s="143"/>
    </row>
    <row r="15" spans="1:10" ht="15.75">
      <c r="A15" s="138">
        <v>3</v>
      </c>
      <c r="B15" s="139"/>
      <c r="C15" s="139"/>
      <c r="D15" s="140"/>
      <c r="E15" s="141"/>
      <c r="F15" s="141"/>
      <c r="G15" s="141"/>
      <c r="H15" s="141"/>
      <c r="I15" s="141">
        <f t="shared" si="0"/>
        <v>0</v>
      </c>
      <c r="J15" s="143"/>
    </row>
    <row r="16" spans="1:10" ht="15.75">
      <c r="A16" s="138">
        <v>4</v>
      </c>
      <c r="B16" s="139"/>
      <c r="C16" s="139"/>
      <c r="D16" s="140"/>
      <c r="E16" s="141"/>
      <c r="F16" s="141"/>
      <c r="G16" s="141"/>
      <c r="H16" s="141"/>
      <c r="I16" s="141">
        <f t="shared" si="0"/>
        <v>0</v>
      </c>
      <c r="J16" s="143"/>
    </row>
    <row r="17" spans="1:10" ht="15.75">
      <c r="A17" s="138">
        <v>5</v>
      </c>
      <c r="B17" s="139"/>
      <c r="C17" s="139"/>
      <c r="D17" s="140"/>
      <c r="E17" s="141"/>
      <c r="F17" s="141"/>
      <c r="G17" s="141"/>
      <c r="H17" s="141"/>
      <c r="I17" s="141">
        <f t="shared" si="0"/>
        <v>0</v>
      </c>
      <c r="J17" s="143"/>
    </row>
    <row r="18" spans="1:10" ht="15.75">
      <c r="A18" s="138">
        <v>6</v>
      </c>
      <c r="B18" s="139"/>
      <c r="C18" s="139"/>
      <c r="D18" s="140"/>
      <c r="E18" s="141"/>
      <c r="F18" s="141"/>
      <c r="G18" s="141"/>
      <c r="H18" s="141"/>
      <c r="I18" s="141">
        <f t="shared" si="0"/>
        <v>0</v>
      </c>
      <c r="J18" s="143"/>
    </row>
    <row r="19" spans="1:10" ht="15.75">
      <c r="A19" s="144"/>
      <c r="B19" s="144" t="s">
        <v>170</v>
      </c>
      <c r="C19" s="144"/>
      <c r="D19" s="144"/>
      <c r="E19" s="145">
        <f>SUM(E13:E18)</f>
        <v>0</v>
      </c>
      <c r="F19" s="145">
        <f>SUM(F13:F18)</f>
        <v>0</v>
      </c>
      <c r="G19" s="145">
        <f>SUM(G13:G18)</f>
        <v>0</v>
      </c>
      <c r="H19" s="145">
        <f>SUM(H13:H18)</f>
        <v>0</v>
      </c>
      <c r="I19" s="145">
        <f>SUM(I13:I18)</f>
        <v>0</v>
      </c>
      <c r="J19" s="145"/>
    </row>
    <row r="20" spans="1:10" ht="15.75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5" customHeight="1">
      <c r="A21" s="223" t="s">
        <v>171</v>
      </c>
      <c r="B21" s="223"/>
      <c r="C21" s="223"/>
      <c r="D21" s="223"/>
      <c r="E21" s="223"/>
      <c r="F21" s="223"/>
      <c r="G21" s="147"/>
      <c r="H21" s="148"/>
      <c r="I21" s="149"/>
      <c r="J21" s="150"/>
    </row>
    <row r="22" spans="1:10" ht="15.75">
      <c r="A22" s="224" t="s">
        <v>172</v>
      </c>
      <c r="B22" s="224"/>
      <c r="C22" s="224"/>
      <c r="D22" s="224"/>
      <c r="E22" s="224"/>
      <c r="F22" s="146"/>
      <c r="G22" s="147"/>
      <c r="H22" s="151" t="s">
        <v>10</v>
      </c>
      <c r="I22" s="152"/>
      <c r="J22" s="153" t="s">
        <v>57</v>
      </c>
    </row>
    <row r="23" spans="1:10" ht="15" customHeight="1">
      <c r="A23" s="220" t="s">
        <v>173</v>
      </c>
      <c r="B23" s="220"/>
      <c r="C23" s="220"/>
      <c r="D23" s="220"/>
      <c r="E23" s="220"/>
      <c r="F23" s="220"/>
      <c r="G23" s="149"/>
      <c r="H23" s="154"/>
      <c r="I23" s="152"/>
      <c r="J23" s="154"/>
    </row>
    <row r="24" spans="1:10" ht="15.75">
      <c r="A24" s="130"/>
      <c r="B24" s="130"/>
      <c r="C24" s="130"/>
      <c r="D24" s="130"/>
      <c r="E24" s="130"/>
      <c r="F24" s="130"/>
      <c r="G24" s="130"/>
      <c r="H24" s="151" t="s">
        <v>10</v>
      </c>
      <c r="I24" s="152"/>
      <c r="J24" s="153" t="s">
        <v>57</v>
      </c>
    </row>
    <row r="25" spans="1:10" ht="12.75">
      <c r="A25" s="155" t="s">
        <v>174</v>
      </c>
      <c r="B25" s="155"/>
      <c r="C25" s="155"/>
      <c r="D25" s="155"/>
      <c r="E25" s="155"/>
      <c r="F25" s="155"/>
      <c r="G25" s="155"/>
      <c r="H25" s="155"/>
      <c r="I25" s="156"/>
      <c r="J25" s="155"/>
    </row>
    <row r="26" spans="1:10" ht="12.75">
      <c r="A26" s="155" t="s">
        <v>175</v>
      </c>
      <c r="B26" s="157"/>
      <c r="C26" s="156"/>
      <c r="D26" s="155"/>
      <c r="E26" s="155"/>
      <c r="F26" s="155"/>
      <c r="G26" s="155"/>
      <c r="H26" s="155"/>
      <c r="I26" s="155"/>
      <c r="J26" s="155"/>
    </row>
  </sheetData>
  <sheetProtection/>
  <mergeCells count="9">
    <mergeCell ref="A23:F23"/>
    <mergeCell ref="F8:G8"/>
    <mergeCell ref="A9:J9"/>
    <mergeCell ref="A21:F21"/>
    <mergeCell ref="A22:E22"/>
    <mergeCell ref="H2:J2"/>
    <mergeCell ref="A4:J4"/>
    <mergeCell ref="A5:J5"/>
    <mergeCell ref="A6:J6"/>
  </mergeCells>
  <printOptions/>
  <pageMargins left="0.27" right="0.18" top="0.28" bottom="0.34" header="0.19" footer="0.2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Веселова И.А.</dc:creator>
  <cp:keywords/>
  <dc:description/>
  <cp:lastModifiedBy>User</cp:lastModifiedBy>
  <cp:lastPrinted>2016-01-25T02:37:00Z</cp:lastPrinted>
  <dcterms:created xsi:type="dcterms:W3CDTF">2005-05-23T10:17:04Z</dcterms:created>
  <dcterms:modified xsi:type="dcterms:W3CDTF">2016-04-01T02:57:34Z</dcterms:modified>
  <cp:category/>
  <cp:version/>
  <cp:contentType/>
  <cp:contentStatus/>
</cp:coreProperties>
</file>